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14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7" i="1" l="1"/>
  <c r="W31" i="1"/>
  <c r="V31" i="1"/>
  <c r="W22" i="1"/>
  <c r="W23" i="1"/>
  <c r="W24" i="1"/>
  <c r="W25" i="1"/>
  <c r="W26" i="1"/>
  <c r="W27" i="1"/>
  <c r="W28" i="1"/>
  <c r="W29" i="1"/>
  <c r="W30" i="1"/>
  <c r="W21" i="1"/>
  <c r="V22" i="1"/>
  <c r="V23" i="1"/>
  <c r="V24" i="1"/>
  <c r="V25" i="1"/>
  <c r="V26" i="1"/>
  <c r="V27" i="1"/>
  <c r="V28" i="1"/>
  <c r="V29" i="1"/>
  <c r="V30" i="1"/>
  <c r="V21" i="1"/>
  <c r="U31" i="1"/>
  <c r="U22" i="1"/>
  <c r="U23" i="1"/>
  <c r="U24" i="1"/>
  <c r="U25" i="1"/>
  <c r="U26" i="1"/>
  <c r="U27" i="1"/>
  <c r="U28" i="1"/>
  <c r="U29" i="1"/>
  <c r="U30" i="1"/>
  <c r="U21" i="1"/>
  <c r="T22" i="1"/>
  <c r="T23" i="1"/>
  <c r="T24" i="1"/>
  <c r="T25" i="1"/>
  <c r="T26" i="1"/>
  <c r="T27" i="1"/>
  <c r="T28" i="1"/>
  <c r="T29" i="1"/>
  <c r="T30" i="1"/>
  <c r="T21" i="1"/>
  <c r="S22" i="1"/>
  <c r="S23" i="1"/>
  <c r="S24" i="1"/>
  <c r="S25" i="1"/>
  <c r="S26" i="1"/>
  <c r="S27" i="1"/>
  <c r="S28" i="1"/>
  <c r="S29" i="1"/>
  <c r="S30" i="1"/>
  <c r="S21" i="1"/>
  <c r="P23" i="1"/>
  <c r="P21" i="1"/>
  <c r="M14" i="1"/>
  <c r="M5" i="1"/>
  <c r="M6" i="1"/>
  <c r="M7" i="1"/>
  <c r="M8" i="1"/>
  <c r="M9" i="1"/>
  <c r="M10" i="1"/>
  <c r="M11" i="1"/>
  <c r="M12" i="1"/>
  <c r="M13" i="1"/>
  <c r="M4" i="1"/>
  <c r="B18" i="1"/>
  <c r="E4" i="1"/>
  <c r="B14" i="1" l="1"/>
  <c r="B13" i="1"/>
</calcChain>
</file>

<file path=xl/sharedStrings.xml><?xml version="1.0" encoding="utf-8"?>
<sst xmlns="http://schemas.openxmlformats.org/spreadsheetml/2006/main" count="25" uniqueCount="25">
  <si>
    <t xml:space="preserve">Network </t>
  </si>
  <si>
    <t xml:space="preserve">Feet (ft) </t>
  </si>
  <si>
    <t>Cost ($)</t>
  </si>
  <si>
    <t>Cost-Capacity Factor</t>
  </si>
  <si>
    <t>Cost estimate for a 2300 meter network:</t>
  </si>
  <si>
    <t>Reflecting Economies</t>
  </si>
  <si>
    <t>of Scale:</t>
  </si>
  <si>
    <t>Average Network Length:</t>
  </si>
  <si>
    <t>Average Network Cost:</t>
  </si>
  <si>
    <r>
      <rPr>
        <sz val="14"/>
        <color theme="1"/>
        <rFont val="Calibri"/>
        <family val="2"/>
        <scheme val="minor"/>
      </rPr>
      <t>C</t>
    </r>
    <r>
      <rPr>
        <sz val="8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 (</t>
    </r>
    <r>
      <rPr>
        <sz val="14"/>
        <color theme="1"/>
        <rFont val="Calibri"/>
        <family val="2"/>
        <scheme val="minor"/>
      </rPr>
      <t>S</t>
    </r>
    <r>
      <rPr>
        <sz val="8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/</t>
    </r>
    <r>
      <rPr>
        <sz val="14"/>
        <color theme="1"/>
        <rFont val="Calibri"/>
        <family val="2"/>
        <scheme val="minor"/>
      </rPr>
      <t>S</t>
    </r>
    <r>
      <rPr>
        <sz val="8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)^0.7146</t>
    </r>
  </si>
  <si>
    <t xml:space="preserve">2300 meters = </t>
  </si>
  <si>
    <t>feet</t>
  </si>
  <si>
    <t>Standard error calculation</t>
  </si>
  <si>
    <t>SE=</t>
  </si>
  <si>
    <t>Standart Error =</t>
  </si>
  <si>
    <t>Corelation Coefficient</t>
  </si>
  <si>
    <t>x¯=</t>
  </si>
  <si>
    <t>y¯=</t>
  </si>
  <si>
    <t>R=</t>
  </si>
  <si>
    <r>
      <t>(Xi</t>
    </r>
    <r>
      <rPr>
        <sz val="12"/>
        <color theme="1"/>
        <rFont val="Calibri"/>
        <family val="2"/>
        <charset val="204"/>
        <scheme val="minor"/>
      </rPr>
      <t>-X¯)</t>
    </r>
  </si>
  <si>
    <t>(Yi-Y¯)</t>
  </si>
  <si>
    <r>
      <t>(Xi</t>
    </r>
    <r>
      <rPr>
        <sz val="12"/>
        <color theme="1"/>
        <rFont val="Calibri"/>
        <family val="2"/>
        <charset val="204"/>
        <scheme val="minor"/>
      </rPr>
      <t>-X¯)*(Yi-Y¯)</t>
    </r>
  </si>
  <si>
    <t>(Xi-X¯)^2</t>
  </si>
  <si>
    <t>(Yi-Y¯)^2</t>
  </si>
  <si>
    <t>Corelation Coeficient=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</si>
</sst>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3" applyNumberFormat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/>
    </xf>
    <xf numFmtId="0" fontId="4" fillId="3" borderId="1" xfId="3" applyBorder="1" applyAlignment="1">
      <alignment horizontal="center"/>
    </xf>
    <xf numFmtId="0" fontId="4" fillId="4" borderId="1" xfId="4" applyBorder="1" applyAlignment="1">
      <alignment horizontal="center"/>
    </xf>
    <xf numFmtId="0" fontId="4" fillId="5" borderId="1" xfId="5" applyBorder="1" applyAlignment="1">
      <alignment horizontal="center"/>
    </xf>
    <xf numFmtId="0" fontId="4" fillId="6" borderId="1" xfId="6" applyBorder="1" applyAlignment="1">
      <alignment horizontal="center"/>
    </xf>
    <xf numFmtId="0" fontId="4" fillId="7" borderId="1" xfId="7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" xfId="3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44" fontId="0" fillId="0" borderId="0" xfId="1" applyFont="1"/>
    <xf numFmtId="0" fontId="0" fillId="0" borderId="0" xfId="0" applyAlignment="1"/>
    <xf numFmtId="0" fontId="0" fillId="0" borderId="0" xfId="0" applyAlignment="1">
      <alignment horizontal="right"/>
    </xf>
    <xf numFmtId="44" fontId="4" fillId="8" borderId="0" xfId="8" applyNumberFormat="1"/>
    <xf numFmtId="0" fontId="0" fillId="0" borderId="0" xfId="0" applyAlignment="1">
      <alignment horizontal="center"/>
    </xf>
    <xf numFmtId="44" fontId="3" fillId="2" borderId="0" xfId="2" applyNumberFormat="1"/>
    <xf numFmtId="0" fontId="0" fillId="0" borderId="4" xfId="0" applyBorder="1"/>
    <xf numFmtId="0" fontId="0" fillId="0" borderId="0" xfId="0" applyFill="1" applyBorder="1"/>
    <xf numFmtId="0" fontId="9" fillId="0" borderId="0" xfId="0" applyFont="1" applyAlignment="1"/>
    <xf numFmtId="0" fontId="8" fillId="9" borderId="3" xfId="9"/>
  </cellXfs>
  <cellStyles count="10">
    <cellStyle name="60% - Accent1" xfId="3" builtinId="32"/>
    <cellStyle name="60% - Accent2" xfId="4" builtinId="36"/>
    <cellStyle name="60% - Accent3" xfId="5" builtinId="40"/>
    <cellStyle name="60% - Accent4" xfId="6" builtinId="44"/>
    <cellStyle name="60% - Accent5" xfId="7" builtinId="48"/>
    <cellStyle name="Accent6" xfId="8" builtinId="49"/>
    <cellStyle name="Currency" xfId="1" builtinId="4"/>
    <cellStyle name="Good" xfId="2" builtinId="26"/>
    <cellStyle name="Input" xfId="9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2</xdr:row>
      <xdr:rowOff>133350</xdr:rowOff>
    </xdr:from>
    <xdr:to>
      <xdr:col>11</xdr:col>
      <xdr:colOff>209550</xdr:colOff>
      <xdr:row>9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23875"/>
          <a:ext cx="23241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19</xdr:row>
      <xdr:rowOff>76200</xdr:rowOff>
    </xdr:from>
    <xdr:to>
      <xdr:col>12</xdr:col>
      <xdr:colOff>400050</xdr:colOff>
      <xdr:row>27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3800475"/>
          <a:ext cx="334327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E9" sqref="E9"/>
    </sheetView>
  </sheetViews>
  <sheetFormatPr defaultRowHeight="15" x14ac:dyDescent="0.25"/>
  <cols>
    <col min="1" max="1" width="24.42578125" customWidth="1"/>
    <col min="2" max="2" width="24.5703125" customWidth="1"/>
    <col min="3" max="3" width="16" customWidth="1"/>
    <col min="5" max="5" width="22" customWidth="1"/>
    <col min="13" max="13" width="12" bestFit="1" customWidth="1"/>
    <col min="21" max="21" width="12" bestFit="1" customWidth="1"/>
    <col min="22" max="22" width="10" bestFit="1" customWidth="1"/>
    <col min="23" max="23" width="12" bestFit="1" customWidth="1"/>
  </cols>
  <sheetData>
    <row r="1" spans="1:13" ht="15.75" x14ac:dyDescent="0.25">
      <c r="A1" s="3" t="s">
        <v>0</v>
      </c>
      <c r="B1" s="3" t="s">
        <v>1</v>
      </c>
      <c r="C1" s="9" t="s">
        <v>2</v>
      </c>
      <c r="D1" s="11"/>
      <c r="E1" s="11" t="s">
        <v>3</v>
      </c>
      <c r="J1" t="s">
        <v>12</v>
      </c>
    </row>
    <row r="2" spans="1:13" ht="15" customHeight="1" x14ac:dyDescent="0.25">
      <c r="A2" s="4">
        <v>1</v>
      </c>
      <c r="B2" s="4">
        <v>14500</v>
      </c>
      <c r="C2" s="10">
        <v>800000</v>
      </c>
      <c r="D2" s="12"/>
      <c r="E2" s="13" t="s">
        <v>5</v>
      </c>
    </row>
    <row r="3" spans="1:13" ht="15.75" customHeight="1" x14ac:dyDescent="0.25">
      <c r="A3" s="4">
        <v>2</v>
      </c>
      <c r="B3" s="4">
        <v>15000</v>
      </c>
      <c r="C3" s="4">
        <v>825000</v>
      </c>
      <c r="E3" s="13" t="s">
        <v>6</v>
      </c>
    </row>
    <row r="4" spans="1:13" x14ac:dyDescent="0.25">
      <c r="A4" s="5">
        <v>3</v>
      </c>
      <c r="B4" s="5">
        <v>17000</v>
      </c>
      <c r="C4" s="5">
        <v>875000</v>
      </c>
      <c r="E4" s="19">
        <f>LN(B13)/LN(B14)</f>
        <v>0.71461515078644777</v>
      </c>
      <c r="M4">
        <f>(C2-501632.5)^2</f>
        <v>89023165056.25</v>
      </c>
    </row>
    <row r="5" spans="1:13" x14ac:dyDescent="0.25">
      <c r="A5" s="5">
        <v>4</v>
      </c>
      <c r="B5" s="5">
        <v>18500</v>
      </c>
      <c r="C5" s="5">
        <v>972000</v>
      </c>
      <c r="M5">
        <f t="shared" ref="M5:M13" si="0">(C3-501632.5)^2</f>
        <v>104566540056.25</v>
      </c>
    </row>
    <row r="6" spans="1:13" x14ac:dyDescent="0.25">
      <c r="A6" s="6">
        <v>5</v>
      </c>
      <c r="B6" s="6">
        <v>20400</v>
      </c>
      <c r="C6" s="6">
        <v>1074000</v>
      </c>
      <c r="M6">
        <f t="shared" si="0"/>
        <v>139403290056.25</v>
      </c>
    </row>
    <row r="7" spans="1:13" x14ac:dyDescent="0.25">
      <c r="A7" s="6">
        <v>6</v>
      </c>
      <c r="B7" s="6">
        <v>21000</v>
      </c>
      <c r="C7" s="6">
        <v>1250000</v>
      </c>
      <c r="M7">
        <f t="shared" si="0"/>
        <v>221245585056.25</v>
      </c>
    </row>
    <row r="8" spans="1:13" x14ac:dyDescent="0.25">
      <c r="A8" s="7">
        <v>7</v>
      </c>
      <c r="B8" s="7">
        <v>25000</v>
      </c>
      <c r="C8" s="7">
        <v>1307000</v>
      </c>
      <c r="M8">
        <f t="shared" si="0"/>
        <v>327604555056.25</v>
      </c>
    </row>
    <row r="9" spans="1:13" x14ac:dyDescent="0.25">
      <c r="A9" s="7">
        <v>8</v>
      </c>
      <c r="B9" s="7">
        <v>26750</v>
      </c>
      <c r="C9" s="7">
        <v>1534000</v>
      </c>
      <c r="M9">
        <f t="shared" si="0"/>
        <v>560053915056.25</v>
      </c>
    </row>
    <row r="10" spans="1:13" x14ac:dyDescent="0.25">
      <c r="A10" s="8">
        <v>9</v>
      </c>
      <c r="B10" s="8">
        <v>28000</v>
      </c>
      <c r="C10" s="8">
        <v>1475500</v>
      </c>
      <c r="M10">
        <f t="shared" si="0"/>
        <v>648616810056.25</v>
      </c>
    </row>
    <row r="11" spans="1:13" x14ac:dyDescent="0.25">
      <c r="A11" s="8">
        <v>10</v>
      </c>
      <c r="B11" s="8">
        <v>30000</v>
      </c>
      <c r="C11" s="8">
        <v>1525000</v>
      </c>
      <c r="M11">
        <f t="shared" si="0"/>
        <v>1065782655056.25</v>
      </c>
    </row>
    <row r="12" spans="1:13" ht="15.75" x14ac:dyDescent="0.25">
      <c r="A12" s="1"/>
      <c r="C12" s="2"/>
      <c r="M12">
        <f t="shared" si="0"/>
        <v>948417907556.25</v>
      </c>
    </row>
    <row r="13" spans="1:13" ht="15.75" x14ac:dyDescent="0.25">
      <c r="A13" s="1" t="s">
        <v>7</v>
      </c>
      <c r="B13">
        <f>AVERAGE(B2:B11)</f>
        <v>21615</v>
      </c>
      <c r="C13" s="2"/>
      <c r="M13" s="20">
        <f t="shared" si="0"/>
        <v>1047281040056.25</v>
      </c>
    </row>
    <row r="14" spans="1:13" ht="15.75" x14ac:dyDescent="0.25">
      <c r="A14" s="1" t="s">
        <v>8</v>
      </c>
      <c r="B14" s="14">
        <f>AVERAGE(C2:C11)</f>
        <v>1163750</v>
      </c>
      <c r="C14" s="2"/>
      <c r="L14" s="16" t="s">
        <v>13</v>
      </c>
      <c r="M14" s="21">
        <f>SQRT(SUM(M4:M13)/8)</f>
        <v>802495.75256372069</v>
      </c>
    </row>
    <row r="15" spans="1:13" ht="15.75" x14ac:dyDescent="0.25">
      <c r="A15" s="1"/>
      <c r="C15" s="2"/>
    </row>
    <row r="16" spans="1:13" x14ac:dyDescent="0.25">
      <c r="A16" s="18" t="s">
        <v>4</v>
      </c>
      <c r="B16" s="18"/>
    </row>
    <row r="17" spans="1:23" x14ac:dyDescent="0.25">
      <c r="A17" s="15" t="s">
        <v>10</v>
      </c>
      <c r="B17" s="16">
        <v>7545.93</v>
      </c>
      <c r="C17" t="s">
        <v>11</v>
      </c>
    </row>
    <row r="18" spans="1:23" ht="18.75" x14ac:dyDescent="0.3">
      <c r="A18" t="s">
        <v>9</v>
      </c>
      <c r="B18" s="17">
        <f>C2*(B17/B2)^(E4)</f>
        <v>501632.49533280591</v>
      </c>
      <c r="J18" t="s">
        <v>15</v>
      </c>
    </row>
    <row r="20" spans="1:23" ht="15.75" x14ac:dyDescent="0.25">
      <c r="A20" t="s">
        <v>14</v>
      </c>
      <c r="B20" s="17">
        <v>802465.75260000001</v>
      </c>
      <c r="N20" s="22"/>
      <c r="S20" t="s">
        <v>19</v>
      </c>
      <c r="T20" t="s">
        <v>20</v>
      </c>
      <c r="U20" t="s">
        <v>21</v>
      </c>
      <c r="V20" t="s">
        <v>22</v>
      </c>
      <c r="W20" t="s">
        <v>23</v>
      </c>
    </row>
    <row r="21" spans="1:23" x14ac:dyDescent="0.25">
      <c r="O21" t="s">
        <v>16</v>
      </c>
      <c r="P21">
        <f>1/10*SUM(B2:B11)</f>
        <v>21615</v>
      </c>
      <c r="S21">
        <f>B2-P$21</f>
        <v>-7115</v>
      </c>
      <c r="T21">
        <f>C2-P$23</f>
        <v>-363750</v>
      </c>
      <c r="U21">
        <f>S21*T21</f>
        <v>2588081250</v>
      </c>
      <c r="V21">
        <f>S21^2</f>
        <v>50623225</v>
      </c>
      <c r="W21">
        <f>T21^2</f>
        <v>132314062500</v>
      </c>
    </row>
    <row r="22" spans="1:23" x14ac:dyDescent="0.25">
      <c r="A22" t="s">
        <v>24</v>
      </c>
      <c r="B22" s="23">
        <v>0.97649600000000003</v>
      </c>
      <c r="S22">
        <f t="shared" ref="S22:S34" si="1">B3-P$21</f>
        <v>-6615</v>
      </c>
      <c r="T22">
        <f t="shared" ref="T22:T30" si="2">C3-P$23</f>
        <v>-338750</v>
      </c>
      <c r="U22">
        <f t="shared" ref="U22:U30" si="3">S22*T22</f>
        <v>2240831250</v>
      </c>
      <c r="V22">
        <f t="shared" ref="V22:V30" si="4">S22^2</f>
        <v>43758225</v>
      </c>
      <c r="W22">
        <f t="shared" ref="W22:W30" si="5">T22^2</f>
        <v>114751562500</v>
      </c>
    </row>
    <row r="23" spans="1:23" x14ac:dyDescent="0.25">
      <c r="O23" t="s">
        <v>17</v>
      </c>
      <c r="P23">
        <f>1/10*SUM(C2:C11)</f>
        <v>1163750</v>
      </c>
      <c r="S23">
        <f t="shared" si="1"/>
        <v>-4615</v>
      </c>
      <c r="T23">
        <f t="shared" si="2"/>
        <v>-288750</v>
      </c>
      <c r="U23">
        <f t="shared" si="3"/>
        <v>1332581250</v>
      </c>
      <c r="V23">
        <f t="shared" si="4"/>
        <v>21298225</v>
      </c>
      <c r="W23">
        <f t="shared" si="5"/>
        <v>83376562500</v>
      </c>
    </row>
    <row r="24" spans="1:23" x14ac:dyDescent="0.25">
      <c r="S24">
        <f t="shared" si="1"/>
        <v>-3115</v>
      </c>
      <c r="T24">
        <f t="shared" si="2"/>
        <v>-191750</v>
      </c>
      <c r="U24">
        <f t="shared" si="3"/>
        <v>597301250</v>
      </c>
      <c r="V24">
        <f t="shared" si="4"/>
        <v>9703225</v>
      </c>
      <c r="W24">
        <f t="shared" si="5"/>
        <v>36768062500</v>
      </c>
    </row>
    <row r="25" spans="1:23" x14ac:dyDescent="0.25">
      <c r="S25">
        <f t="shared" si="1"/>
        <v>-1215</v>
      </c>
      <c r="T25">
        <f t="shared" si="2"/>
        <v>-89750</v>
      </c>
      <c r="U25">
        <f t="shared" si="3"/>
        <v>109046250</v>
      </c>
      <c r="V25">
        <f t="shared" si="4"/>
        <v>1476225</v>
      </c>
      <c r="W25">
        <f t="shared" si="5"/>
        <v>8055062500</v>
      </c>
    </row>
    <row r="26" spans="1:23" x14ac:dyDescent="0.25">
      <c r="S26">
        <f t="shared" si="1"/>
        <v>-615</v>
      </c>
      <c r="T26">
        <f t="shared" si="2"/>
        <v>86250</v>
      </c>
      <c r="U26">
        <f t="shared" si="3"/>
        <v>-53043750</v>
      </c>
      <c r="V26">
        <f t="shared" si="4"/>
        <v>378225</v>
      </c>
      <c r="W26">
        <f t="shared" si="5"/>
        <v>7439062500</v>
      </c>
    </row>
    <row r="27" spans="1:23" x14ac:dyDescent="0.25">
      <c r="N27" t="s">
        <v>18</v>
      </c>
      <c r="O27">
        <f>U31/SQRT(V31*W31)</f>
        <v>0.97649641024235967</v>
      </c>
      <c r="S27">
        <f t="shared" si="1"/>
        <v>3385</v>
      </c>
      <c r="T27">
        <f t="shared" si="2"/>
        <v>143250</v>
      </c>
      <c r="U27">
        <f t="shared" si="3"/>
        <v>484901250</v>
      </c>
      <c r="V27">
        <f t="shared" si="4"/>
        <v>11458225</v>
      </c>
      <c r="W27">
        <f t="shared" si="5"/>
        <v>20520562500</v>
      </c>
    </row>
    <row r="28" spans="1:23" x14ac:dyDescent="0.25">
      <c r="S28">
        <f t="shared" si="1"/>
        <v>5135</v>
      </c>
      <c r="T28">
        <f t="shared" si="2"/>
        <v>370250</v>
      </c>
      <c r="U28">
        <f t="shared" si="3"/>
        <v>1901233750</v>
      </c>
      <c r="V28">
        <f t="shared" si="4"/>
        <v>26368225</v>
      </c>
      <c r="W28">
        <f t="shared" si="5"/>
        <v>137085062500</v>
      </c>
    </row>
    <row r="29" spans="1:23" x14ac:dyDescent="0.25">
      <c r="S29">
        <f t="shared" si="1"/>
        <v>6385</v>
      </c>
      <c r="T29">
        <f t="shared" si="2"/>
        <v>311750</v>
      </c>
      <c r="U29">
        <f t="shared" si="3"/>
        <v>1990523750</v>
      </c>
      <c r="V29">
        <f t="shared" si="4"/>
        <v>40768225</v>
      </c>
      <c r="W29">
        <f t="shared" si="5"/>
        <v>97188062500</v>
      </c>
    </row>
    <row r="30" spans="1:23" x14ac:dyDescent="0.25">
      <c r="S30">
        <f t="shared" si="1"/>
        <v>8385</v>
      </c>
      <c r="T30">
        <f t="shared" si="2"/>
        <v>361250</v>
      </c>
      <c r="U30" s="20">
        <f t="shared" si="3"/>
        <v>3029081250</v>
      </c>
      <c r="V30" s="20">
        <f t="shared" si="4"/>
        <v>70308225</v>
      </c>
      <c r="W30" s="20">
        <f t="shared" si="5"/>
        <v>130501562500</v>
      </c>
    </row>
    <row r="31" spans="1:23" x14ac:dyDescent="0.25">
      <c r="U31">
        <f>SUM(U21:U30)</f>
        <v>14220537500</v>
      </c>
      <c r="V31" s="21">
        <f>SUM(V21:V30)</f>
        <v>276140250</v>
      </c>
      <c r="W31">
        <f>SUM(W21:W30)</f>
        <v>767999625000</v>
      </c>
    </row>
  </sheetData>
  <mergeCells count="1">
    <mergeCell ref="A16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Ruslan Yelizarov</cp:lastModifiedBy>
  <dcterms:created xsi:type="dcterms:W3CDTF">2013-12-16T18:43:05Z</dcterms:created>
  <dcterms:modified xsi:type="dcterms:W3CDTF">2013-12-16T23:34:55Z</dcterms:modified>
</cp:coreProperties>
</file>