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Fall 2020/"/>
    </mc:Choice>
  </mc:AlternateContent>
  <xr:revisionPtr revIDLastSave="0" documentId="8_{C2D55FD8-1996-424B-B926-FF26F91DC61F}" xr6:coauthVersionLast="45" xr6:coauthVersionMax="45" xr10:uidLastSave="{00000000-0000-0000-0000-000000000000}"/>
  <bookViews>
    <workbookView xWindow="0" yWindow="460" windowWidth="33600" windowHeight="19520" tabRatio="713" xr2:uid="{00000000-000D-0000-FFFF-FFFF00000000}"/>
  </bookViews>
  <sheets>
    <sheet name="Question 1" sheetId="1" r:id="rId1"/>
    <sheet name="Question 2" sheetId="2" r:id="rId2"/>
    <sheet name="Sheet1" sheetId="6" r:id="rId3"/>
    <sheet name="Question 3" sheetId="3" r:id="rId4"/>
    <sheet name="Question 4" sheetId="4" r:id="rId5"/>
    <sheet name="Question 5" sheetId="5" r:id="rId6"/>
  </sheets>
  <definedNames>
    <definedName name="_xlnm.Print_Area" localSheetId="0">'Question 1'!$B$1:$I$23</definedName>
    <definedName name="_xlnm.Print_Area" localSheetId="1">'Question 2'!$B$2:$I$19</definedName>
    <definedName name="_xlnm.Print_Area" localSheetId="3">'Question 3'!$A$1:$M$18</definedName>
    <definedName name="_xlnm.Print_Area" localSheetId="4">'Question 4'!$A$1:$I$31</definedName>
    <definedName name="_xlnm.Print_Area" localSheetId="5">'Question 5'!$A$1:$I$20</definedName>
    <definedName name="_xlnm.Print_Area" localSheetId="2">Sheet1!$A$1:$I$34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5" l="1"/>
  <c r="F10" i="5"/>
  <c r="F7" i="5"/>
  <c r="E23" i="4"/>
  <c r="C29" i="4"/>
  <c r="C26" i="4"/>
  <c r="E12" i="4"/>
  <c r="E11" i="4"/>
  <c r="A14" i="6"/>
  <c r="B4" i="3"/>
  <c r="B5" i="3"/>
  <c r="B6" i="3"/>
  <c r="B7" i="3"/>
  <c r="B8" i="3"/>
  <c r="B9" i="3"/>
  <c r="B10" i="3"/>
  <c r="B11" i="3"/>
  <c r="E18" i="3"/>
  <c r="E17" i="3"/>
  <c r="E13" i="3"/>
  <c r="E12" i="3"/>
  <c r="E5" i="3"/>
  <c r="E6" i="3"/>
  <c r="E11" i="3"/>
  <c r="E10" i="3"/>
  <c r="E9" i="3"/>
  <c r="D19" i="2"/>
  <c r="C16" i="2"/>
  <c r="D10" i="2"/>
  <c r="C7" i="2"/>
  <c r="E20" i="1"/>
  <c r="C20" i="1"/>
  <c r="C13" i="1"/>
  <c r="D11" i="1"/>
  <c r="F7" i="1"/>
  <c r="F6" i="1"/>
</calcChain>
</file>

<file path=xl/sharedStrings.xml><?xml version="1.0" encoding="utf-8"?>
<sst xmlns="http://schemas.openxmlformats.org/spreadsheetml/2006/main" count="144" uniqueCount="141">
  <si>
    <t>Question 1</t>
  </si>
  <si>
    <t>Question 2</t>
  </si>
  <si>
    <t>Question 4</t>
  </si>
  <si>
    <t>2a.</t>
  </si>
  <si>
    <t>2b.</t>
  </si>
  <si>
    <t>1a.</t>
  </si>
  <si>
    <t>1b.</t>
  </si>
  <si>
    <t>Bins</t>
  </si>
  <si>
    <t>1c.</t>
  </si>
  <si>
    <t>1d.</t>
  </si>
  <si>
    <t>Question 3</t>
  </si>
  <si>
    <t>from this group takes:</t>
  </si>
  <si>
    <t>4a.</t>
  </si>
  <si>
    <t>4b.</t>
  </si>
  <si>
    <t>Benzene in the air workers breathe can cause cancer. It is very important for the</t>
  </si>
  <si>
    <t>benzene content of air in a particular plant to be not more than 1.00 ppm.</t>
  </si>
  <si>
    <t>deviation of benzene content was estimated on the basis of the sample to be</t>
  </si>
  <si>
    <t>Is there evidence at the 1% level of significance that the true mean benzene</t>
  </si>
  <si>
    <t>content is less than 1.00 ppm?</t>
  </si>
  <si>
    <t>85 houses sold recently. The data are stored in column A.</t>
  </si>
  <si>
    <t>Prices</t>
  </si>
  <si>
    <t>cars stay in the lot longer than one hour).</t>
  </si>
  <si>
    <t>(i) Find the probability that the lot fills up in the first hour (assuming that all</t>
  </si>
  <si>
    <t>(ii) Find the probability that more than 3 cars arrive between 9 am and 11 am.</t>
  </si>
  <si>
    <t>The receiving department selects 10 at random for testing and rejects the whole shipment</t>
  </si>
  <si>
    <t>A fair six-sided die is tossed twice. What is the probability that a six will occur at least once?</t>
  </si>
  <si>
    <t>In a group of 36 students, 7 take neither statistics nor calculus, 21 take statistics</t>
  </si>
  <si>
    <t>and 19 take calculus. What is the probability that a student chosen at random</t>
  </si>
  <si>
    <t>a) both statistics and calculus?</t>
  </si>
  <si>
    <t>b) calculus but not statistics?</t>
  </si>
  <si>
    <t>Professor Bonanome</t>
  </si>
  <si>
    <r>
      <t>3a.</t>
    </r>
    <r>
      <rPr>
        <sz val="12"/>
        <rFont val="Arial"/>
        <family val="2"/>
      </rPr>
      <t xml:space="preserve"> Find the maximum and minimum values of the data.</t>
    </r>
  </si>
  <si>
    <r>
      <t>3b.</t>
    </r>
    <r>
      <rPr>
        <sz val="12"/>
        <rFont val="Arial"/>
        <family val="2"/>
      </rPr>
      <t xml:space="preserve"> Find the Mean, Median, Range, Variance and Standard Deviation for the data.</t>
    </r>
  </si>
  <si>
    <t>distributed with standard deviation 1.5 degrees.</t>
  </si>
  <si>
    <t>used in manufacturing a rocket propellant resulted in a</t>
  </si>
  <si>
    <t xml:space="preserve">The real estate board in wealthy suburb is investigating the prices (in $1,000s) obtained for </t>
  </si>
  <si>
    <t>Question 5</t>
  </si>
  <si>
    <t>5a.</t>
  </si>
  <si>
    <t>To estimate μ, the average nicotine content of a newly marketed cigarette,</t>
  </si>
  <si>
    <t>5b.</t>
  </si>
  <si>
    <t>MAT 1372/D559</t>
  </si>
  <si>
    <t>Suppose that 4 cards are selected at a random from an ordinary deck of 52 cards.</t>
  </si>
  <si>
    <t>What is the probability that 2 of the cards are aces, 1 is a jack and 1 is a queen?</t>
  </si>
  <si>
    <t>A shipment of 50 digital watches, including 12 that are defecive, is sent to a deparment store.</t>
  </si>
  <si>
    <t>if 2 or more in the sample are found defective. What is the probability that the shipment will be rejected?</t>
  </si>
  <si>
    <t>A satellite system consists of 5 components. Each component</t>
  </si>
  <si>
    <t>i) What is the probabillity that exactly one component functions?</t>
  </si>
  <si>
    <t>ii) What is the probability that two or more components function?</t>
  </si>
  <si>
    <t xml:space="preserve">independently works with probability 0.9. </t>
  </si>
  <si>
    <t>Cars enter a small parking lot at a mean of 1.5 per hour. The lot holds only 15 cars.</t>
  </si>
  <si>
    <t>Samples are taken to check the benzene content of the air. Twenty-two specimens of air</t>
  </si>
  <si>
    <t>from one location in the plant gave a mean content of 0.77 ppm, and the standard</t>
  </si>
  <si>
    <t>0.3 ppm. Benzene contents in this case are found to be normally distributed.</t>
  </si>
  <si>
    <t>A melting point test of n=15 samples of a binder</t>
  </si>
  <si>
    <t>sample mean of 157.2 degrees. Assume that melting point is normally</t>
  </si>
  <si>
    <t>42 of these cigarettes are randomly chosen, and their nicotine contents are</t>
  </si>
  <si>
    <t>The compressive strength of a material is normally distributed</t>
  </si>
  <si>
    <t>with mean 2570 psi and standard deviation 52 psi. Find the probability</t>
  </si>
  <si>
    <t>that a random sample of 6 specimens of the material will have a sample</t>
  </si>
  <si>
    <t>mean compressive strength that falls in the interval from 2249 psi to 2430 psi.</t>
  </si>
  <si>
    <t>P(both)=</t>
  </si>
  <si>
    <t>P(c only)=</t>
  </si>
  <si>
    <t>P(2A,1J,1Q)=</t>
  </si>
  <si>
    <t>(COMBIN(4,2)*COMBIN(4,1)^2)/COMBIN(52,5)</t>
  </si>
  <si>
    <t>P=</t>
  </si>
  <si>
    <t>{(1,6),(2,6),(3,6),(4,6),(5,6),(6,6)}</t>
  </si>
  <si>
    <t>Total = 50</t>
  </si>
  <si>
    <t xml:space="preserve">Defective = </t>
  </si>
  <si>
    <t>Non-Def.=</t>
  </si>
  <si>
    <t>P(X&gt;=2) = 1-P(X&lt;=1) = 1- (P(X=0)+P(X=1))=</t>
  </si>
  <si>
    <t>1-((COMBIN(38,10)/COMBIN(50,10))+(COMBIN(12,1)*COMBIN(38,9)/(COMBIN(50,10))))</t>
  </si>
  <si>
    <t>P(X=15)=</t>
  </si>
  <si>
    <t>POISSON.DIST(15,1.5,FALSE)</t>
  </si>
  <si>
    <t>P(X&gt;=3)=1-P(X&lt;=2)=</t>
  </si>
  <si>
    <t>1-POISSON.DIST(2,3,TRUE)</t>
  </si>
  <si>
    <t>P(X=1)=</t>
  </si>
  <si>
    <t>BINOM.DIST(1,5,0.9,FALSE)</t>
  </si>
  <si>
    <t xml:space="preserve">P(X&gt;=2)=1-P(X&lt;=1) = </t>
  </si>
  <si>
    <t>1-BINOM.DIST(1,5,0.9,TRUE)</t>
  </si>
  <si>
    <t>Max=</t>
  </si>
  <si>
    <t>Min=</t>
  </si>
  <si>
    <t xml:space="preserve">Mean = </t>
  </si>
  <si>
    <t xml:space="preserve">Median = </t>
  </si>
  <si>
    <t xml:space="preserve">Range = </t>
  </si>
  <si>
    <t xml:space="preserve">Var = </t>
  </si>
  <si>
    <t>S.D. =</t>
  </si>
  <si>
    <t xml:space="preserve"># bins = </t>
  </si>
  <si>
    <t xml:space="preserve">bin width = </t>
  </si>
  <si>
    <t>use 19</t>
  </si>
  <si>
    <t>More</t>
  </si>
  <si>
    <t>Frequency</t>
  </si>
  <si>
    <t>Labels</t>
  </si>
  <si>
    <t>173-192</t>
  </si>
  <si>
    <t>193-211</t>
  </si>
  <si>
    <t>212-230</t>
  </si>
  <si>
    <t>231-249</t>
  </si>
  <si>
    <t>250-268</t>
  </si>
  <si>
    <t>269-287</t>
  </si>
  <si>
    <t>288-306</t>
  </si>
  <si>
    <t>307-325</t>
  </si>
  <si>
    <t>326-344</t>
  </si>
  <si>
    <t>Unimodal</t>
  </si>
  <si>
    <t>skewed right</t>
  </si>
  <si>
    <t>T-test</t>
  </si>
  <si>
    <t>Ha: mu&lt;1</t>
  </si>
  <si>
    <t>H0: mu&gt;=1</t>
  </si>
  <si>
    <t>alpha = .01</t>
  </si>
  <si>
    <t xml:space="preserve">t-score = </t>
  </si>
  <si>
    <t>T.INV(0.01,21)</t>
  </si>
  <si>
    <t>t.s.=</t>
  </si>
  <si>
    <t>(0.77-1)/(0.3/SQRT(22))</t>
  </si>
  <si>
    <t>Z-test</t>
  </si>
  <si>
    <t>sigma = 1.5</t>
  </si>
  <si>
    <t>H0: mu = 155 against</t>
  </si>
  <si>
    <t>Ha: mu not equal to 155</t>
  </si>
  <si>
    <t xml:space="preserve">Z-score = </t>
  </si>
  <si>
    <t>alpha = 0.05</t>
  </si>
  <si>
    <t xml:space="preserve">t.s. = </t>
  </si>
  <si>
    <t>NORM.S.INV(0.975)</t>
  </si>
  <si>
    <t>(157.2-155)/(1.5/SQRT(15))</t>
  </si>
  <si>
    <t>We REJECT H0 at the 5% significance level.</t>
  </si>
  <si>
    <t xml:space="preserve">p-value = </t>
  </si>
  <si>
    <t>2*(1-NORM.S.DIST(E23,TRUE))</t>
  </si>
  <si>
    <t>strong evidence for the falsity of the null hypothesis so we REJECT it which means</t>
  </si>
  <si>
    <t>that the melting point is NOT 155 degrees.</t>
  </si>
  <si>
    <t xml:space="preserve">X^bar +z_alpha/2 * sigma/SQRT(n) = </t>
  </si>
  <si>
    <t>1.74+NORM.S.INV(0.975)*(0.7/SQRT(42))</t>
  </si>
  <si>
    <t>1.74-NORM.S.INV(0.975)*(0.7/SQRT(42))</t>
  </si>
  <si>
    <t xml:space="preserve">X^bar -z_alpha/2 * sigma/SQRT(n) = </t>
  </si>
  <si>
    <t>P(2249&lt;X&lt;2430)=</t>
  </si>
  <si>
    <t>NORM.DIST(2430,2570,52/SQRT(6),TRUE)-NORM.DIST(2249,2570,52/SQRT(6),TRUE)</t>
  </si>
  <si>
    <t>Final Exam Review Solutions</t>
  </si>
  <si>
    <t>and symmetric or skewed.</t>
  </si>
  <si>
    <r>
      <t>3c.</t>
    </r>
    <r>
      <rPr>
        <sz val="12"/>
        <rFont val="Arial"/>
        <family val="2"/>
      </rPr>
      <t xml:space="preserve"> Graph a histogram for the data and explain whether the histogram is unimodal or bimodal</t>
    </r>
  </si>
  <si>
    <t xml:space="preserve">Reject the null hypothesis, so the true mean benzene </t>
  </si>
  <si>
    <t>content is less than 1 ppm.</t>
  </si>
  <si>
    <t>AND find the p-value.</t>
  </si>
  <si>
    <t xml:space="preserve">Test the claim that the melting point is 155 degrees with a 5% significance level </t>
  </si>
  <si>
    <t>of 0.7 mg., what is a 95 percent confidence interval estimator of μ?</t>
  </si>
  <si>
    <t xml:space="preserve">determined. If the average nicotine finding is 1.74 milligrams with a standard deviation 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</si>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</sst>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8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13" fontId="3" fillId="0" borderId="0" xfId="0" applyNumberFormat="1" applyFont="1"/>
    <xf numFmtId="0" fontId="3" fillId="0" borderId="0" xfId="0" applyFont="1" applyAlignment="1">
      <alignment horizontal="left"/>
    </xf>
    <xf numFmtId="0" fontId="0" fillId="0" borderId="1" xfId="0" applyFill="1" applyBorder="1" applyAlignment="1"/>
    <xf numFmtId="0" fontId="7" fillId="0" borderId="2" xfId="0" applyFont="1" applyFill="1" applyBorder="1" applyAlignment="1">
      <alignment horizontal="center"/>
    </xf>
    <xf numFmtId="49" fontId="11" fillId="0" borderId="0" xfId="0" applyNumberFormat="1" applyFont="1"/>
    <xf numFmtId="0" fontId="14" fillId="0" borderId="0" xfId="0" applyFont="1"/>
    <xf numFmtId="0" fontId="15" fillId="0" borderId="0" xfId="0" applyFont="1"/>
  </cellXfs>
  <cellStyles count="26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Sheet1!$C$2:$C$10</c:f>
              <c:strCache>
                <c:ptCount val="9"/>
                <c:pt idx="0">
                  <c:v>173-192</c:v>
                </c:pt>
                <c:pt idx="1">
                  <c:v>193-211</c:v>
                </c:pt>
                <c:pt idx="2">
                  <c:v>212-230</c:v>
                </c:pt>
                <c:pt idx="3">
                  <c:v>231-249</c:v>
                </c:pt>
                <c:pt idx="4">
                  <c:v>250-268</c:v>
                </c:pt>
                <c:pt idx="5">
                  <c:v>269-287</c:v>
                </c:pt>
                <c:pt idx="6">
                  <c:v>288-306</c:v>
                </c:pt>
                <c:pt idx="7">
                  <c:v>307-325</c:v>
                </c:pt>
                <c:pt idx="8">
                  <c:v>326-344</c:v>
                </c:pt>
              </c:strCache>
            </c:strRef>
          </c:cat>
          <c:val>
            <c:numRef>
              <c:f>Sheet1!$B$2:$B$10</c:f>
              <c:numCache>
                <c:formatCode>General</c:formatCode>
                <c:ptCount val="9"/>
                <c:pt idx="0">
                  <c:v>1</c:v>
                </c:pt>
                <c:pt idx="1">
                  <c:v>16</c:v>
                </c:pt>
                <c:pt idx="2">
                  <c:v>26</c:v>
                </c:pt>
                <c:pt idx="3">
                  <c:v>15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9-B94D-80F2-076379732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50765024"/>
        <c:axId val="-459642976"/>
      </c:barChart>
      <c:catAx>
        <c:axId val="-75076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59642976"/>
        <c:crosses val="autoZero"/>
        <c:auto val="1"/>
        <c:lblAlgn val="ctr"/>
        <c:lblOffset val="100"/>
        <c:noMultiLvlLbl val="0"/>
      </c:catAx>
      <c:valAx>
        <c:axId val="-459642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75076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11</xdr:row>
      <xdr:rowOff>76200</xdr:rowOff>
    </xdr:from>
    <xdr:to>
      <xdr:col>8</xdr:col>
      <xdr:colOff>335280</xdr:colOff>
      <xdr:row>32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B1" zoomScaleNormal="100" workbookViewId="0">
      <selection activeCell="L10" sqref="L10"/>
    </sheetView>
  </sheetViews>
  <sheetFormatPr baseColWidth="10" defaultColWidth="8.83203125" defaultRowHeight="16" x14ac:dyDescent="0.2"/>
  <cols>
    <col min="1" max="1" width="16.83203125" style="2" customWidth="1"/>
    <col min="2" max="2" width="13.1640625" style="2" customWidth="1"/>
    <col min="3" max="3" width="8.83203125" style="2"/>
    <col min="4" max="4" width="36.83203125" style="2" customWidth="1"/>
    <col min="5" max="5" width="11.5" style="2" customWidth="1"/>
    <col min="6" max="16384" width="8.83203125" style="2"/>
  </cols>
  <sheetData>
    <row r="1" spans="1:7" x14ac:dyDescent="0.2">
      <c r="A1" s="13" t="s">
        <v>40</v>
      </c>
      <c r="B1" s="17" t="s">
        <v>140</v>
      </c>
      <c r="C1" s="17"/>
      <c r="D1" s="17" t="s">
        <v>131</v>
      </c>
      <c r="E1" s="1" t="s">
        <v>30</v>
      </c>
    </row>
    <row r="2" spans="1:7" x14ac:dyDescent="0.2">
      <c r="A2" s="1" t="s">
        <v>0</v>
      </c>
      <c r="B2" s="1"/>
    </row>
    <row r="3" spans="1:7" x14ac:dyDescent="0.2">
      <c r="A3" s="7" t="s">
        <v>5</v>
      </c>
      <c r="B3" s="2" t="s">
        <v>26</v>
      </c>
    </row>
    <row r="4" spans="1:7" x14ac:dyDescent="0.2">
      <c r="A4" s="7"/>
      <c r="B4" s="2" t="s">
        <v>27</v>
      </c>
    </row>
    <row r="5" spans="1:7" x14ac:dyDescent="0.2">
      <c r="A5" s="7"/>
      <c r="B5" s="2" t="s">
        <v>11</v>
      </c>
    </row>
    <row r="6" spans="1:7" x14ac:dyDescent="0.2">
      <c r="A6" s="7"/>
      <c r="B6" s="2" t="s">
        <v>28</v>
      </c>
      <c r="E6" s="1" t="s">
        <v>60</v>
      </c>
      <c r="F6" s="1">
        <f>11/36</f>
        <v>0.30555555555555558</v>
      </c>
      <c r="G6" s="20">
        <v>0.30555555555555558</v>
      </c>
    </row>
    <row r="7" spans="1:7" x14ac:dyDescent="0.2">
      <c r="A7" s="7"/>
      <c r="B7" s="2" t="s">
        <v>29</v>
      </c>
      <c r="E7" s="1" t="s">
        <v>61</v>
      </c>
      <c r="F7" s="1">
        <f>8/36</f>
        <v>0.22222222222222221</v>
      </c>
      <c r="G7" s="20">
        <v>0.22222222222222221</v>
      </c>
    </row>
    <row r="8" spans="1:7" x14ac:dyDescent="0.2">
      <c r="A8" s="7" t="s">
        <v>6</v>
      </c>
      <c r="B8" s="2" t="s">
        <v>41</v>
      </c>
    </row>
    <row r="9" spans="1:7" x14ac:dyDescent="0.2">
      <c r="A9" s="7"/>
      <c r="B9" s="2" t="s">
        <v>42</v>
      </c>
    </row>
    <row r="10" spans="1:7" x14ac:dyDescent="0.2">
      <c r="A10" s="7"/>
    </row>
    <row r="11" spans="1:7" x14ac:dyDescent="0.2">
      <c r="A11" s="7"/>
      <c r="B11" s="1" t="s">
        <v>62</v>
      </c>
      <c r="C11" s="1"/>
      <c r="D11" s="1">
        <f>(COMBIN(4,2)*COMBIN(4,1)^2)/COMBIN(52,5)</f>
        <v>3.6937852063902483E-5</v>
      </c>
      <c r="E11" s="1" t="s">
        <v>63</v>
      </c>
      <c r="F11" s="1"/>
      <c r="G11" s="1"/>
    </row>
    <row r="12" spans="1:7" x14ac:dyDescent="0.2">
      <c r="A12" s="7" t="s">
        <v>8</v>
      </c>
      <c r="B12" s="2" t="s">
        <v>25</v>
      </c>
    </row>
    <row r="13" spans="1:7" x14ac:dyDescent="0.2">
      <c r="A13" s="7"/>
      <c r="B13" s="1" t="s">
        <v>64</v>
      </c>
      <c r="C13" s="1">
        <f>6/36</f>
        <v>0.16666666666666666</v>
      </c>
      <c r="D13" s="20">
        <v>0.16666666666666666</v>
      </c>
      <c r="E13" s="1" t="s">
        <v>65</v>
      </c>
      <c r="F13" s="1"/>
    </row>
    <row r="14" spans="1:7" x14ac:dyDescent="0.2">
      <c r="A14" s="7"/>
      <c r="B14" s="1"/>
      <c r="C14" s="1"/>
      <c r="D14" s="1"/>
    </row>
    <row r="15" spans="1:7" x14ac:dyDescent="0.2">
      <c r="A15" s="7" t="s">
        <v>9</v>
      </c>
      <c r="B15" s="2" t="s">
        <v>43</v>
      </c>
    </row>
    <row r="16" spans="1:7" x14ac:dyDescent="0.2">
      <c r="A16" s="7"/>
      <c r="B16" s="2" t="s">
        <v>24</v>
      </c>
    </row>
    <row r="17" spans="1:5" x14ac:dyDescent="0.2">
      <c r="A17" s="7"/>
      <c r="B17" s="2" t="s">
        <v>44</v>
      </c>
    </row>
    <row r="18" spans="1:5" x14ac:dyDescent="0.2">
      <c r="A18" s="7"/>
      <c r="B18" s="17" t="s">
        <v>66</v>
      </c>
      <c r="C18" s="17"/>
      <c r="D18" s="17"/>
    </row>
    <row r="19" spans="1:5" x14ac:dyDescent="0.2">
      <c r="A19" s="7"/>
      <c r="B19" s="17" t="s">
        <v>67</v>
      </c>
      <c r="C19" s="17">
        <v>12</v>
      </c>
      <c r="D19" s="17" t="s">
        <v>69</v>
      </c>
    </row>
    <row r="20" spans="1:5" x14ac:dyDescent="0.2">
      <c r="A20" s="7"/>
      <c r="B20" s="1" t="s">
        <v>68</v>
      </c>
      <c r="C20" s="1">
        <f>50-12</f>
        <v>38</v>
      </c>
      <c r="D20" s="1"/>
      <c r="E20" s="1">
        <f>1-((COMBIN(38,10)/COMBIN(50,10))+(COMBIN(12,1)*COMBIN(38,9)/(COMBIN(50,10))))</f>
        <v>0.76355065587169557</v>
      </c>
    </row>
    <row r="21" spans="1:5" x14ac:dyDescent="0.2">
      <c r="A21" s="7"/>
      <c r="B21" s="1" t="s">
        <v>70</v>
      </c>
    </row>
  </sheetData>
  <phoneticPr fontId="0" type="noConversion"/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topLeftCell="B1" zoomScaleNormal="100" workbookViewId="0">
      <selection activeCell="B2" sqref="B2:I19"/>
    </sheetView>
  </sheetViews>
  <sheetFormatPr baseColWidth="10" defaultColWidth="8.83203125" defaultRowHeight="16" x14ac:dyDescent="0.2"/>
  <cols>
    <col min="1" max="1" width="13.33203125" style="2" customWidth="1"/>
    <col min="2" max="2" width="13.6640625" style="2" customWidth="1"/>
    <col min="3" max="3" width="12.5" style="3" customWidth="1"/>
    <col min="4" max="4" width="14.1640625" style="2" bestFit="1" customWidth="1"/>
    <col min="5" max="16384" width="8.83203125" style="2"/>
  </cols>
  <sheetData>
    <row r="1" spans="1:12" x14ac:dyDescent="0.2">
      <c r="A1" s="1" t="s">
        <v>1</v>
      </c>
      <c r="B1" s="1"/>
    </row>
    <row r="2" spans="1:12" x14ac:dyDescent="0.2">
      <c r="A2" s="1"/>
      <c r="B2" s="1" t="s">
        <v>1</v>
      </c>
    </row>
    <row r="3" spans="1:12" x14ac:dyDescent="0.2">
      <c r="A3" s="7" t="s">
        <v>3</v>
      </c>
      <c r="B3" s="2" t="s">
        <v>49</v>
      </c>
      <c r="C3" s="1"/>
    </row>
    <row r="4" spans="1:12" x14ac:dyDescent="0.2">
      <c r="A4" s="7"/>
      <c r="C4" s="2"/>
    </row>
    <row r="5" spans="1:12" x14ac:dyDescent="0.2">
      <c r="A5" s="7"/>
      <c r="B5" s="2" t="s">
        <v>22</v>
      </c>
      <c r="C5" s="2"/>
    </row>
    <row r="6" spans="1:12" x14ac:dyDescent="0.2">
      <c r="A6" s="7"/>
      <c r="B6" s="2" t="s">
        <v>21</v>
      </c>
      <c r="C6" s="2"/>
    </row>
    <row r="7" spans="1:12" x14ac:dyDescent="0.2">
      <c r="A7" s="7"/>
      <c r="B7" s="1" t="s">
        <v>71</v>
      </c>
      <c r="C7" s="1">
        <f>_xlfn.POISSON.DIST(15,1.5,FALSE)</f>
        <v>7.471839800464716E-11</v>
      </c>
      <c r="D7" s="1" t="s">
        <v>72</v>
      </c>
    </row>
    <row r="8" spans="1:12" x14ac:dyDescent="0.2">
      <c r="A8" s="7"/>
      <c r="B8" s="1"/>
      <c r="C8" s="1"/>
    </row>
    <row r="9" spans="1:12" x14ac:dyDescent="0.2">
      <c r="A9" s="7"/>
      <c r="B9" s="2" t="s">
        <v>23</v>
      </c>
      <c r="C9" s="2"/>
    </row>
    <row r="10" spans="1:12" x14ac:dyDescent="0.2">
      <c r="A10" s="7"/>
      <c r="B10" s="21" t="s">
        <v>73</v>
      </c>
      <c r="C10" s="1"/>
      <c r="D10" s="1">
        <f>1-_xlfn.POISSON.DIST(2,3,TRUE)</f>
        <v>0.57680991887315658</v>
      </c>
      <c r="E10" s="1" t="s">
        <v>74</v>
      </c>
    </row>
    <row r="11" spans="1:12" x14ac:dyDescent="0.2">
      <c r="A11" s="7"/>
      <c r="B11" s="8"/>
      <c r="C11" s="1"/>
      <c r="D11" s="1"/>
    </row>
    <row r="12" spans="1:12" x14ac:dyDescent="0.2">
      <c r="A12" s="7" t="s">
        <v>4</v>
      </c>
      <c r="B12" s="2" t="s">
        <v>45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">
      <c r="A13" s="7"/>
      <c r="B13" s="2" t="s">
        <v>48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5"/>
      <c r="B14" s="6"/>
      <c r="C14" s="2"/>
    </row>
    <row r="15" spans="1:12" x14ac:dyDescent="0.2">
      <c r="A15" s="5"/>
      <c r="B15" s="6" t="s">
        <v>46</v>
      </c>
      <c r="C15" s="2"/>
    </row>
    <row r="16" spans="1:12" x14ac:dyDescent="0.2">
      <c r="A16" s="5"/>
      <c r="B16" s="8" t="s">
        <v>75</v>
      </c>
      <c r="C16" s="1">
        <f>_xlfn.BINOM.DIST(1,5,0.9,FALSE)</f>
        <v>4.4999999999999983E-4</v>
      </c>
      <c r="D16" s="1" t="s">
        <v>76</v>
      </c>
    </row>
    <row r="17" spans="1:5" x14ac:dyDescent="0.2">
      <c r="A17" s="5"/>
      <c r="B17" s="6"/>
      <c r="C17" s="2"/>
    </row>
    <row r="18" spans="1:5" x14ac:dyDescent="0.2">
      <c r="A18" s="5"/>
      <c r="B18" s="6" t="s">
        <v>47</v>
      </c>
      <c r="C18" s="2"/>
    </row>
    <row r="19" spans="1:5" x14ac:dyDescent="0.2">
      <c r="A19" s="5"/>
      <c r="B19" s="8" t="s">
        <v>77</v>
      </c>
      <c r="C19" s="1"/>
      <c r="D19" s="1">
        <f>1-_xlfn.BINOM.DIST(1,5,0.9,TRUE)</f>
        <v>0.99953999999999998</v>
      </c>
      <c r="E19" s="1" t="s">
        <v>78</v>
      </c>
    </row>
    <row r="20" spans="1:5" x14ac:dyDescent="0.2">
      <c r="A20" s="5"/>
      <c r="B20" s="6"/>
      <c r="C20" s="2"/>
    </row>
    <row r="21" spans="1:5" x14ac:dyDescent="0.2">
      <c r="A21" s="5"/>
      <c r="B21" s="6"/>
      <c r="C21" s="2"/>
    </row>
    <row r="22" spans="1:5" x14ac:dyDescent="0.2">
      <c r="A22" s="5"/>
      <c r="B22" s="8"/>
      <c r="C22" s="1"/>
      <c r="D22" s="1"/>
    </row>
    <row r="23" spans="1:5" x14ac:dyDescent="0.2">
      <c r="A23" s="5"/>
      <c r="B23" s="6"/>
      <c r="C23" s="2"/>
    </row>
    <row r="24" spans="1:5" x14ac:dyDescent="0.2">
      <c r="A24" s="5"/>
      <c r="B24" s="6"/>
      <c r="C24" s="2"/>
    </row>
    <row r="25" spans="1:5" x14ac:dyDescent="0.2">
      <c r="A25" s="5"/>
      <c r="B25" s="6"/>
      <c r="C25" s="2"/>
    </row>
    <row r="26" spans="1:5" x14ac:dyDescent="0.2">
      <c r="A26" s="5"/>
      <c r="B26" s="3"/>
      <c r="C26" s="2"/>
    </row>
    <row r="27" spans="1:5" x14ac:dyDescent="0.2">
      <c r="A27" s="5"/>
      <c r="C27" s="1"/>
    </row>
    <row r="28" spans="1:5" x14ac:dyDescent="0.2">
      <c r="A28" s="5"/>
      <c r="C28" s="2"/>
    </row>
    <row r="29" spans="1:5" x14ac:dyDescent="0.2">
      <c r="A29" s="5"/>
      <c r="C29" s="2"/>
      <c r="D29" s="1"/>
    </row>
    <row r="30" spans="1:5" x14ac:dyDescent="0.2">
      <c r="A30" s="5"/>
      <c r="C30" s="2"/>
      <c r="D30" s="1"/>
    </row>
    <row r="31" spans="1:5" x14ac:dyDescent="0.2">
      <c r="A31" s="5"/>
      <c r="C31" s="2"/>
      <c r="D31" s="1"/>
    </row>
    <row r="32" spans="1:5" x14ac:dyDescent="0.2">
      <c r="A32" s="5"/>
      <c r="C32" s="2"/>
      <c r="D32" s="1"/>
    </row>
    <row r="33" spans="1:3" x14ac:dyDescent="0.2">
      <c r="A33" s="5"/>
    </row>
    <row r="34" spans="1:3" x14ac:dyDescent="0.2">
      <c r="A34" s="5"/>
    </row>
    <row r="35" spans="1:3" x14ac:dyDescent="0.2">
      <c r="A35" s="5"/>
    </row>
    <row r="36" spans="1:3" x14ac:dyDescent="0.2">
      <c r="A36" s="5"/>
      <c r="B36" s="5"/>
      <c r="C36" s="2"/>
    </row>
    <row r="37" spans="1:3" x14ac:dyDescent="0.2">
      <c r="A37" s="5"/>
      <c r="C37" s="2"/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sqref="A1:I34"/>
    </sheetView>
  </sheetViews>
  <sheetFormatPr baseColWidth="10" defaultColWidth="8.83203125" defaultRowHeight="13" x14ac:dyDescent="0.15"/>
  <sheetData>
    <row r="1" spans="1:3" x14ac:dyDescent="0.15">
      <c r="A1" s="23" t="s">
        <v>7</v>
      </c>
      <c r="B1" s="23" t="s">
        <v>90</v>
      </c>
      <c r="C1" s="15" t="s">
        <v>91</v>
      </c>
    </row>
    <row r="2" spans="1:3" x14ac:dyDescent="0.15">
      <c r="A2" s="9">
        <v>192</v>
      </c>
      <c r="B2" s="10">
        <v>1</v>
      </c>
      <c r="C2" s="24" t="s">
        <v>92</v>
      </c>
    </row>
    <row r="3" spans="1:3" x14ac:dyDescent="0.15">
      <c r="A3" s="9">
        <v>211</v>
      </c>
      <c r="B3" s="10">
        <v>16</v>
      </c>
      <c r="C3" s="24" t="s">
        <v>93</v>
      </c>
    </row>
    <row r="4" spans="1:3" x14ac:dyDescent="0.15">
      <c r="A4" s="9">
        <v>230</v>
      </c>
      <c r="B4" s="10">
        <v>26</v>
      </c>
      <c r="C4" s="24" t="s">
        <v>94</v>
      </c>
    </row>
    <row r="5" spans="1:3" x14ac:dyDescent="0.15">
      <c r="A5" s="9">
        <v>249</v>
      </c>
      <c r="B5" s="10">
        <v>15</v>
      </c>
      <c r="C5" s="24" t="s">
        <v>95</v>
      </c>
    </row>
    <row r="6" spans="1:3" x14ac:dyDescent="0.15">
      <c r="A6" s="9">
        <v>268</v>
      </c>
      <c r="B6" s="10">
        <v>11</v>
      </c>
      <c r="C6" s="24" t="s">
        <v>96</v>
      </c>
    </row>
    <row r="7" spans="1:3" x14ac:dyDescent="0.15">
      <c r="A7" s="9">
        <v>287</v>
      </c>
      <c r="B7" s="10">
        <v>10</v>
      </c>
      <c r="C7" s="24" t="s">
        <v>97</v>
      </c>
    </row>
    <row r="8" spans="1:3" x14ac:dyDescent="0.15">
      <c r="A8" s="9">
        <v>306</v>
      </c>
      <c r="B8" s="10">
        <v>2</v>
      </c>
      <c r="C8" s="24" t="s">
        <v>98</v>
      </c>
    </row>
    <row r="9" spans="1:3" x14ac:dyDescent="0.15">
      <c r="A9" s="9">
        <v>325</v>
      </c>
      <c r="B9" s="10">
        <v>1</v>
      </c>
      <c r="C9" s="24" t="s">
        <v>99</v>
      </c>
    </row>
    <row r="10" spans="1:3" x14ac:dyDescent="0.15">
      <c r="A10" s="9">
        <v>344</v>
      </c>
      <c r="B10" s="10">
        <v>2</v>
      </c>
      <c r="C10" s="24" t="s">
        <v>100</v>
      </c>
    </row>
    <row r="11" spans="1:3" ht="14" thickBot="1" x14ac:dyDescent="0.2">
      <c r="A11" s="22" t="s">
        <v>89</v>
      </c>
      <c r="B11" s="22">
        <v>0</v>
      </c>
    </row>
    <row r="14" spans="1:3" x14ac:dyDescent="0.15">
      <c r="A14">
        <f>192-19</f>
        <v>173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6"/>
  <sheetViews>
    <sheetView workbookViewId="0">
      <selection sqref="A1:M18"/>
    </sheetView>
  </sheetViews>
  <sheetFormatPr baseColWidth="10" defaultColWidth="8.83203125" defaultRowHeight="16" x14ac:dyDescent="0.2"/>
  <cols>
    <col min="1" max="1" width="6.1640625" style="2" customWidth="1"/>
    <col min="2" max="2" width="14.6640625" style="2" customWidth="1"/>
    <col min="3" max="3" width="8.83203125" style="2" hidden="1" customWidth="1"/>
    <col min="4" max="4" width="10.5" style="2" customWidth="1"/>
    <col min="5" max="16384" width="8.83203125" style="2"/>
  </cols>
  <sheetData>
    <row r="1" spans="1:6" x14ac:dyDescent="0.2">
      <c r="A1" s="1" t="s">
        <v>10</v>
      </c>
      <c r="B1" s="1"/>
      <c r="C1" s="1"/>
      <c r="D1" s="11" t="s">
        <v>35</v>
      </c>
    </row>
    <row r="2" spans="1:6" x14ac:dyDescent="0.2">
      <c r="A2" s="1" t="s">
        <v>20</v>
      </c>
      <c r="B2" s="1" t="s">
        <v>7</v>
      </c>
      <c r="D2" s="2" t="s">
        <v>19</v>
      </c>
    </row>
    <row r="3" spans="1:6" x14ac:dyDescent="0.2">
      <c r="A3" s="2">
        <v>289</v>
      </c>
      <c r="B3" s="5">
        <v>192</v>
      </c>
      <c r="C3" s="5"/>
    </row>
    <row r="4" spans="1:6" x14ac:dyDescent="0.2">
      <c r="A4" s="2">
        <v>208</v>
      </c>
      <c r="B4" s="5">
        <f>B3+19</f>
        <v>211</v>
      </c>
      <c r="C4" s="5"/>
      <c r="D4" s="1" t="s">
        <v>31</v>
      </c>
    </row>
    <row r="5" spans="1:6" x14ac:dyDescent="0.2">
      <c r="A5" s="2">
        <v>255</v>
      </c>
      <c r="B5" s="5">
        <f t="shared" ref="B5:B11" si="0">B4+19</f>
        <v>230</v>
      </c>
      <c r="C5" s="5"/>
      <c r="D5" s="1" t="s">
        <v>79</v>
      </c>
      <c r="E5" s="1">
        <f>MAX(A:A)</f>
        <v>341</v>
      </c>
    </row>
    <row r="6" spans="1:6" x14ac:dyDescent="0.2">
      <c r="A6" s="2">
        <v>215</v>
      </c>
      <c r="B6" s="5">
        <f t="shared" si="0"/>
        <v>249</v>
      </c>
      <c r="C6" s="5"/>
      <c r="D6" s="1" t="s">
        <v>80</v>
      </c>
      <c r="E6" s="1">
        <f>MIN(A:A)</f>
        <v>192</v>
      </c>
    </row>
    <row r="7" spans="1:6" x14ac:dyDescent="0.2">
      <c r="A7" s="2">
        <v>270</v>
      </c>
      <c r="B7" s="5">
        <f t="shared" si="0"/>
        <v>268</v>
      </c>
      <c r="C7" s="5"/>
    </row>
    <row r="8" spans="1:6" x14ac:dyDescent="0.2">
      <c r="A8" s="2">
        <v>222</v>
      </c>
      <c r="B8" s="5">
        <f t="shared" si="0"/>
        <v>287</v>
      </c>
      <c r="C8" s="5"/>
      <c r="D8" s="1" t="s">
        <v>32</v>
      </c>
    </row>
    <row r="9" spans="1:6" x14ac:dyDescent="0.2">
      <c r="A9" s="2">
        <v>206</v>
      </c>
      <c r="B9" s="5">
        <f t="shared" si="0"/>
        <v>306</v>
      </c>
      <c r="C9" s="5"/>
      <c r="D9" s="1" t="s">
        <v>81</v>
      </c>
      <c r="E9" s="1">
        <f>AVERAGE(A:A)</f>
        <v>238.17857142857142</v>
      </c>
      <c r="F9" s="1"/>
    </row>
    <row r="10" spans="1:6" x14ac:dyDescent="0.2">
      <c r="A10" s="2">
        <v>221</v>
      </c>
      <c r="B10" s="5">
        <f t="shared" si="0"/>
        <v>325</v>
      </c>
      <c r="C10" s="5"/>
      <c r="D10" s="1" t="s">
        <v>82</v>
      </c>
      <c r="E10" s="1">
        <f>MEDIAN(A:A)</f>
        <v>230</v>
      </c>
      <c r="F10" s="1"/>
    </row>
    <row r="11" spans="1:6" x14ac:dyDescent="0.2">
      <c r="A11" s="2">
        <v>210</v>
      </c>
      <c r="B11" s="5">
        <f t="shared" si="0"/>
        <v>344</v>
      </c>
      <c r="C11" s="5"/>
      <c r="D11" s="1" t="s">
        <v>83</v>
      </c>
      <c r="E11" s="1">
        <f>E5-E6</f>
        <v>149</v>
      </c>
      <c r="F11" s="1"/>
    </row>
    <row r="12" spans="1:6" x14ac:dyDescent="0.2">
      <c r="A12" s="2">
        <v>224</v>
      </c>
      <c r="B12" s="5"/>
      <c r="C12" s="5"/>
      <c r="D12" s="1" t="s">
        <v>84</v>
      </c>
      <c r="E12" s="1">
        <f>_xlfn.VAR.S(A:A)</f>
        <v>941.85929432014245</v>
      </c>
      <c r="F12" s="1"/>
    </row>
    <row r="13" spans="1:6" x14ac:dyDescent="0.2">
      <c r="A13" s="2">
        <v>209</v>
      </c>
      <c r="B13" s="5"/>
      <c r="C13" s="5"/>
      <c r="D13" s="1" t="s">
        <v>85</v>
      </c>
      <c r="E13" s="1">
        <f>_xlfn.STDEV.S(A:A)</f>
        <v>30.689726201452864</v>
      </c>
      <c r="F13" s="1"/>
    </row>
    <row r="14" spans="1:6" x14ac:dyDescent="0.2">
      <c r="A14" s="2">
        <v>250</v>
      </c>
      <c r="B14" s="5"/>
      <c r="C14" s="5"/>
    </row>
    <row r="15" spans="1:6" x14ac:dyDescent="0.2">
      <c r="A15" s="2">
        <v>213</v>
      </c>
      <c r="D15" s="1" t="s">
        <v>133</v>
      </c>
    </row>
    <row r="16" spans="1:6" x14ac:dyDescent="0.2">
      <c r="A16" s="2">
        <v>220</v>
      </c>
      <c r="D16" s="2" t="s">
        <v>132</v>
      </c>
    </row>
    <row r="17" spans="1:9" x14ac:dyDescent="0.2">
      <c r="A17" s="2">
        <v>250</v>
      </c>
      <c r="D17" s="1" t="s">
        <v>86</v>
      </c>
      <c r="E17" s="1">
        <f>4*LOG(85)</f>
        <v>7.7176757028571705</v>
      </c>
      <c r="F17" s="1"/>
      <c r="H17" s="1" t="s">
        <v>101</v>
      </c>
      <c r="I17" s="1" t="s">
        <v>94</v>
      </c>
    </row>
    <row r="18" spans="1:9" x14ac:dyDescent="0.2">
      <c r="A18" s="2">
        <v>209</v>
      </c>
      <c r="D18" s="1" t="s">
        <v>87</v>
      </c>
      <c r="E18" s="1">
        <f>149/8</f>
        <v>18.625</v>
      </c>
      <c r="F18" s="1" t="s">
        <v>88</v>
      </c>
      <c r="H18" s="1" t="s">
        <v>102</v>
      </c>
    </row>
    <row r="19" spans="1:9" x14ac:dyDescent="0.2">
      <c r="A19" s="2">
        <v>247</v>
      </c>
    </row>
    <row r="20" spans="1:9" x14ac:dyDescent="0.2">
      <c r="A20" s="2">
        <v>273</v>
      </c>
      <c r="D20" s="12"/>
      <c r="E20" s="12"/>
    </row>
    <row r="21" spans="1:9" x14ac:dyDescent="0.2">
      <c r="A21" s="2">
        <v>217</v>
      </c>
      <c r="D21" s="9"/>
      <c r="E21" s="10"/>
    </row>
    <row r="22" spans="1:9" x14ac:dyDescent="0.2">
      <c r="A22" s="2">
        <v>205</v>
      </c>
      <c r="D22" s="9"/>
      <c r="E22" s="10"/>
    </row>
    <row r="23" spans="1:9" x14ac:dyDescent="0.2">
      <c r="A23" s="2">
        <v>218</v>
      </c>
      <c r="D23" s="9"/>
      <c r="E23" s="10"/>
    </row>
    <row r="24" spans="1:9" x14ac:dyDescent="0.2">
      <c r="A24" s="2">
        <v>198</v>
      </c>
      <c r="D24" s="9"/>
      <c r="E24" s="10"/>
    </row>
    <row r="25" spans="1:9" x14ac:dyDescent="0.2">
      <c r="A25" s="2">
        <v>209</v>
      </c>
      <c r="D25" s="9"/>
      <c r="E25" s="10"/>
    </row>
    <row r="26" spans="1:9" x14ac:dyDescent="0.2">
      <c r="A26" s="2">
        <v>341</v>
      </c>
      <c r="D26" s="9"/>
      <c r="E26" s="10"/>
    </row>
    <row r="27" spans="1:9" x14ac:dyDescent="0.2">
      <c r="A27" s="2">
        <v>195</v>
      </c>
      <c r="D27" s="9"/>
      <c r="E27" s="10"/>
    </row>
    <row r="28" spans="1:9" x14ac:dyDescent="0.2">
      <c r="A28" s="2">
        <v>200</v>
      </c>
      <c r="D28" s="9"/>
      <c r="E28" s="10"/>
    </row>
    <row r="29" spans="1:9" x14ac:dyDescent="0.2">
      <c r="A29" s="2">
        <v>340</v>
      </c>
      <c r="D29" s="9"/>
      <c r="E29" s="10"/>
    </row>
    <row r="30" spans="1:9" x14ac:dyDescent="0.2">
      <c r="A30" s="2">
        <v>209</v>
      </c>
    </row>
    <row r="31" spans="1:9" x14ac:dyDescent="0.2">
      <c r="A31" s="2">
        <v>242</v>
      </c>
    </row>
    <row r="32" spans="1:9" x14ac:dyDescent="0.2">
      <c r="A32" s="2">
        <v>219</v>
      </c>
      <c r="D32" s="11"/>
    </row>
    <row r="33" spans="1:1" x14ac:dyDescent="0.2">
      <c r="A33" s="2">
        <v>272</v>
      </c>
    </row>
    <row r="34" spans="1:1" x14ac:dyDescent="0.2">
      <c r="A34" s="2">
        <v>229</v>
      </c>
    </row>
    <row r="35" spans="1:1" x14ac:dyDescent="0.2">
      <c r="A35" s="2">
        <v>220</v>
      </c>
    </row>
    <row r="36" spans="1:1" x14ac:dyDescent="0.2">
      <c r="A36" s="2">
        <v>226</v>
      </c>
    </row>
    <row r="37" spans="1:1" x14ac:dyDescent="0.2">
      <c r="A37" s="2">
        <v>260</v>
      </c>
    </row>
    <row r="38" spans="1:1" x14ac:dyDescent="0.2">
      <c r="A38" s="2">
        <v>252</v>
      </c>
    </row>
    <row r="39" spans="1:1" x14ac:dyDescent="0.2">
      <c r="A39" s="2">
        <v>213</v>
      </c>
    </row>
    <row r="40" spans="1:1" x14ac:dyDescent="0.2">
      <c r="A40" s="2">
        <v>212</v>
      </c>
    </row>
    <row r="41" spans="1:1" x14ac:dyDescent="0.2">
      <c r="A41" s="2">
        <v>246</v>
      </c>
    </row>
    <row r="42" spans="1:1" x14ac:dyDescent="0.2">
      <c r="A42" s="2">
        <v>217</v>
      </c>
    </row>
    <row r="43" spans="1:1" x14ac:dyDescent="0.2">
      <c r="A43" s="2">
        <v>209</v>
      </c>
    </row>
    <row r="44" spans="1:1" x14ac:dyDescent="0.2">
      <c r="A44" s="2">
        <v>276</v>
      </c>
    </row>
    <row r="45" spans="1:1" x14ac:dyDescent="0.2">
      <c r="A45" s="2">
        <v>279</v>
      </c>
    </row>
    <row r="46" spans="1:1" x14ac:dyDescent="0.2">
      <c r="A46" s="2">
        <v>255</v>
      </c>
    </row>
    <row r="47" spans="1:1" x14ac:dyDescent="0.2">
      <c r="A47" s="2">
        <v>269</v>
      </c>
    </row>
    <row r="48" spans="1:1" x14ac:dyDescent="0.2">
      <c r="A48" s="2">
        <v>206</v>
      </c>
    </row>
    <row r="49" spans="1:1" x14ac:dyDescent="0.2">
      <c r="A49" s="2">
        <v>270</v>
      </c>
    </row>
    <row r="50" spans="1:1" x14ac:dyDescent="0.2">
      <c r="A50" s="2">
        <v>229</v>
      </c>
    </row>
    <row r="51" spans="1:1" x14ac:dyDescent="0.2">
      <c r="A51" s="2">
        <v>248</v>
      </c>
    </row>
    <row r="52" spans="1:1" x14ac:dyDescent="0.2">
      <c r="A52" s="2">
        <v>247</v>
      </c>
    </row>
    <row r="53" spans="1:1" x14ac:dyDescent="0.2">
      <c r="A53" s="2">
        <v>308</v>
      </c>
    </row>
    <row r="54" spans="1:1" x14ac:dyDescent="0.2">
      <c r="A54" s="2">
        <v>233</v>
      </c>
    </row>
    <row r="55" spans="1:1" x14ac:dyDescent="0.2">
      <c r="A55" s="2">
        <v>242</v>
      </c>
    </row>
    <row r="56" spans="1:1" x14ac:dyDescent="0.2">
      <c r="A56" s="2">
        <v>240</v>
      </c>
    </row>
    <row r="57" spans="1:1" x14ac:dyDescent="0.2">
      <c r="A57" s="2">
        <v>208</v>
      </c>
    </row>
    <row r="58" spans="1:1" x14ac:dyDescent="0.2">
      <c r="A58" s="2">
        <v>226</v>
      </c>
    </row>
    <row r="59" spans="1:1" x14ac:dyDescent="0.2">
      <c r="A59" s="2">
        <v>192</v>
      </c>
    </row>
    <row r="60" spans="1:1" x14ac:dyDescent="0.2">
      <c r="A60" s="2">
        <v>265</v>
      </c>
    </row>
    <row r="61" spans="1:1" x14ac:dyDescent="0.2">
      <c r="A61" s="2">
        <v>223</v>
      </c>
    </row>
    <row r="62" spans="1:1" x14ac:dyDescent="0.2">
      <c r="A62" s="2">
        <v>252</v>
      </c>
    </row>
    <row r="63" spans="1:1" x14ac:dyDescent="0.2">
      <c r="A63" s="2">
        <v>266</v>
      </c>
    </row>
    <row r="64" spans="1:1" x14ac:dyDescent="0.2">
      <c r="A64" s="2">
        <v>244</v>
      </c>
    </row>
    <row r="65" spans="1:1" x14ac:dyDescent="0.2">
      <c r="A65" s="2">
        <v>223</v>
      </c>
    </row>
    <row r="66" spans="1:1" x14ac:dyDescent="0.2">
      <c r="A66" s="2">
        <v>241</v>
      </c>
    </row>
    <row r="67" spans="1:1" x14ac:dyDescent="0.2">
      <c r="A67" s="2">
        <v>278</v>
      </c>
    </row>
    <row r="68" spans="1:1" x14ac:dyDescent="0.2">
      <c r="A68" s="2">
        <v>248</v>
      </c>
    </row>
    <row r="69" spans="1:1" x14ac:dyDescent="0.2">
      <c r="A69" s="2">
        <v>202</v>
      </c>
    </row>
    <row r="70" spans="1:1" x14ac:dyDescent="0.2">
      <c r="A70" s="2">
        <v>233</v>
      </c>
    </row>
    <row r="71" spans="1:1" x14ac:dyDescent="0.2">
      <c r="A71" s="2">
        <v>250</v>
      </c>
    </row>
    <row r="72" spans="1:1" x14ac:dyDescent="0.2">
      <c r="A72" s="2">
        <v>250</v>
      </c>
    </row>
    <row r="73" spans="1:1" x14ac:dyDescent="0.2">
      <c r="A73" s="2">
        <v>214</v>
      </c>
    </row>
    <row r="74" spans="1:1" x14ac:dyDescent="0.2">
      <c r="A74" s="2">
        <v>211</v>
      </c>
    </row>
    <row r="75" spans="1:1" x14ac:dyDescent="0.2">
      <c r="A75" s="2">
        <v>286</v>
      </c>
    </row>
    <row r="76" spans="1:1" x14ac:dyDescent="0.2">
      <c r="A76" s="2">
        <v>236</v>
      </c>
    </row>
    <row r="77" spans="1:1" x14ac:dyDescent="0.2">
      <c r="A77" s="2">
        <v>275</v>
      </c>
    </row>
    <row r="78" spans="1:1" x14ac:dyDescent="0.2">
      <c r="A78" s="2">
        <v>244</v>
      </c>
    </row>
    <row r="79" spans="1:1" x14ac:dyDescent="0.2">
      <c r="A79" s="2">
        <v>222</v>
      </c>
    </row>
    <row r="80" spans="1:1" x14ac:dyDescent="0.2">
      <c r="A80" s="2">
        <v>230</v>
      </c>
    </row>
    <row r="81" spans="1:1" x14ac:dyDescent="0.2">
      <c r="A81" s="2">
        <v>222</v>
      </c>
    </row>
    <row r="82" spans="1:1" x14ac:dyDescent="0.2">
      <c r="A82" s="2">
        <v>244</v>
      </c>
    </row>
    <row r="83" spans="1:1" x14ac:dyDescent="0.2">
      <c r="A83" s="2">
        <v>222</v>
      </c>
    </row>
    <row r="84" spans="1:1" x14ac:dyDescent="0.2">
      <c r="A84" s="2">
        <v>230</v>
      </c>
    </row>
    <row r="85" spans="1:1" x14ac:dyDescent="0.2">
      <c r="A85" s="2">
        <v>222</v>
      </c>
    </row>
    <row r="86" spans="1:1" x14ac:dyDescent="0.2">
      <c r="A86" s="2">
        <v>306</v>
      </c>
    </row>
  </sheetData>
  <sortState xmlns:xlrd2="http://schemas.microsoft.com/office/spreadsheetml/2017/richdata2" ref="D22:D30">
    <sortCondition ref="D22"/>
  </sortState>
  <phoneticPr fontId="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sqref="A1:I31"/>
    </sheetView>
  </sheetViews>
  <sheetFormatPr baseColWidth="10" defaultColWidth="8.83203125" defaultRowHeight="16" x14ac:dyDescent="0.2"/>
  <cols>
    <col min="1" max="1" width="2.83203125" style="2" customWidth="1"/>
    <col min="2" max="2" width="11.6640625" style="2" customWidth="1"/>
    <col min="3" max="3" width="14.6640625" style="2" customWidth="1"/>
    <col min="4" max="4" width="10" style="2" customWidth="1"/>
    <col min="5" max="16384" width="8.83203125" style="2"/>
  </cols>
  <sheetData>
    <row r="1" spans="1:10" x14ac:dyDescent="0.2">
      <c r="A1" s="1" t="s">
        <v>2</v>
      </c>
      <c r="B1" s="1"/>
    </row>
    <row r="3" spans="1:10" x14ac:dyDescent="0.2">
      <c r="A3" s="7" t="s">
        <v>12</v>
      </c>
      <c r="B3" s="6" t="s">
        <v>14</v>
      </c>
    </row>
    <row r="4" spans="1:10" x14ac:dyDescent="0.2">
      <c r="B4" s="6" t="s">
        <v>15</v>
      </c>
    </row>
    <row r="5" spans="1:10" x14ac:dyDescent="0.2">
      <c r="B5" s="6" t="s">
        <v>50</v>
      </c>
    </row>
    <row r="6" spans="1:10" x14ac:dyDescent="0.2">
      <c r="B6" s="6" t="s">
        <v>51</v>
      </c>
    </row>
    <row r="7" spans="1:10" x14ac:dyDescent="0.2">
      <c r="B7" s="6" t="s">
        <v>16</v>
      </c>
    </row>
    <row r="8" spans="1:10" x14ac:dyDescent="0.2">
      <c r="B8" s="6" t="s">
        <v>52</v>
      </c>
    </row>
    <row r="9" spans="1:10" x14ac:dyDescent="0.2">
      <c r="B9" s="6" t="s">
        <v>17</v>
      </c>
    </row>
    <row r="10" spans="1:10" x14ac:dyDescent="0.2">
      <c r="B10" s="6" t="s">
        <v>18</v>
      </c>
    </row>
    <row r="11" spans="1:10" x14ac:dyDescent="0.2">
      <c r="B11" s="8" t="s">
        <v>103</v>
      </c>
      <c r="C11" s="1" t="s">
        <v>106</v>
      </c>
      <c r="D11" s="1" t="s">
        <v>107</v>
      </c>
      <c r="E11" s="1">
        <f>_xlfn.T.INV(0.01,21)</f>
        <v>-2.5176480160447423</v>
      </c>
      <c r="F11" s="1" t="s">
        <v>108</v>
      </c>
      <c r="G11" s="1"/>
      <c r="H11" s="1"/>
      <c r="I11" s="1"/>
      <c r="J11" s="1"/>
    </row>
    <row r="12" spans="1:10" x14ac:dyDescent="0.2">
      <c r="B12" s="1" t="s">
        <v>105</v>
      </c>
      <c r="C12" s="1"/>
      <c r="D12" s="1" t="s">
        <v>109</v>
      </c>
      <c r="E12" s="1">
        <f>(0.77-1)/(0.3/SQRT(22))</f>
        <v>-3.5959854158646296</v>
      </c>
      <c r="F12" s="1" t="s">
        <v>110</v>
      </c>
      <c r="G12" s="1"/>
      <c r="H12" s="1"/>
      <c r="I12" s="1"/>
      <c r="J12" s="1"/>
    </row>
    <row r="13" spans="1:10" x14ac:dyDescent="0.2">
      <c r="B13" s="1" t="s">
        <v>104</v>
      </c>
      <c r="C13" s="1"/>
      <c r="D13" s="1" t="s">
        <v>134</v>
      </c>
      <c r="E13" s="1"/>
      <c r="F13" s="1"/>
      <c r="G13" s="1"/>
      <c r="H13" s="1"/>
      <c r="I13" s="1"/>
      <c r="J13" s="1"/>
    </row>
    <row r="14" spans="1:10" x14ac:dyDescent="0.2">
      <c r="B14" s="25"/>
      <c r="C14" s="1"/>
      <c r="D14" s="1" t="s">
        <v>135</v>
      </c>
      <c r="E14" s="1"/>
      <c r="F14" s="1"/>
      <c r="G14" s="1"/>
      <c r="H14" s="1"/>
      <c r="I14" s="1"/>
      <c r="J14" s="1"/>
    </row>
    <row r="16" spans="1:10" x14ac:dyDescent="0.2">
      <c r="A16" s="7" t="s">
        <v>13</v>
      </c>
      <c r="B16" s="6" t="s">
        <v>53</v>
      </c>
      <c r="C16" s="6"/>
    </row>
    <row r="17" spans="2:9" x14ac:dyDescent="0.2">
      <c r="B17" s="14" t="s">
        <v>34</v>
      </c>
      <c r="C17" s="6"/>
    </row>
    <row r="18" spans="2:9" x14ac:dyDescent="0.2">
      <c r="B18" s="6" t="s">
        <v>54</v>
      </c>
      <c r="C18" s="6"/>
    </row>
    <row r="19" spans="2:9" x14ac:dyDescent="0.2">
      <c r="B19" s="14" t="s">
        <v>33</v>
      </c>
      <c r="C19" s="6"/>
    </row>
    <row r="20" spans="2:9" x14ac:dyDescent="0.2">
      <c r="B20" s="6" t="s">
        <v>137</v>
      </c>
      <c r="C20" s="6"/>
    </row>
    <row r="21" spans="2:9" x14ac:dyDescent="0.2">
      <c r="B21" s="2" t="s">
        <v>136</v>
      </c>
    </row>
    <row r="22" spans="2:9" x14ac:dyDescent="0.2">
      <c r="B22" s="1" t="s">
        <v>111</v>
      </c>
      <c r="C22" s="1"/>
      <c r="D22" s="1"/>
      <c r="E22" s="1"/>
      <c r="F22" s="1"/>
      <c r="G22" s="1"/>
      <c r="H22" s="1"/>
      <c r="I22" s="1"/>
    </row>
    <row r="23" spans="2:9" x14ac:dyDescent="0.2">
      <c r="B23" s="1" t="s">
        <v>112</v>
      </c>
      <c r="C23" s="1"/>
      <c r="D23" s="1" t="s">
        <v>117</v>
      </c>
      <c r="E23" s="1">
        <f>(157.2-155)/(1.5/SQRT(15))</f>
        <v>5.6803755744375151</v>
      </c>
      <c r="F23" s="1" t="s">
        <v>119</v>
      </c>
      <c r="G23" s="1"/>
      <c r="H23" s="1"/>
      <c r="I23" s="1"/>
    </row>
    <row r="24" spans="2:9" x14ac:dyDescent="0.2">
      <c r="B24" s="1" t="s">
        <v>113</v>
      </c>
      <c r="C24" s="1"/>
      <c r="D24" s="1"/>
      <c r="E24" s="1"/>
      <c r="F24" s="1"/>
      <c r="G24" s="1"/>
      <c r="H24" s="1"/>
      <c r="I24" s="1"/>
    </row>
    <row r="25" spans="2:9" x14ac:dyDescent="0.2">
      <c r="B25" s="1" t="s">
        <v>114</v>
      </c>
      <c r="C25" s="1"/>
      <c r="D25" s="1"/>
      <c r="E25" s="1"/>
      <c r="F25" s="1"/>
      <c r="G25" s="1"/>
      <c r="H25" s="1"/>
      <c r="I25" s="1"/>
    </row>
    <row r="26" spans="2:9" x14ac:dyDescent="0.2">
      <c r="B26" s="1" t="s">
        <v>115</v>
      </c>
      <c r="C26" s="1">
        <f>_xlfn.NORM.S.INV(0.975)</f>
        <v>1.9599639845400536</v>
      </c>
      <c r="D26" s="1" t="s">
        <v>118</v>
      </c>
      <c r="E26" s="1"/>
      <c r="F26" s="1"/>
      <c r="G26" s="1"/>
      <c r="H26" s="1"/>
      <c r="I26" s="1"/>
    </row>
    <row r="27" spans="2:9" x14ac:dyDescent="0.2">
      <c r="B27" s="1" t="s">
        <v>116</v>
      </c>
      <c r="C27" s="1"/>
      <c r="D27" s="1"/>
      <c r="E27" s="1"/>
      <c r="F27" s="1"/>
      <c r="G27" s="1"/>
      <c r="H27" s="1"/>
      <c r="I27" s="1"/>
    </row>
    <row r="28" spans="2:9" x14ac:dyDescent="0.2">
      <c r="B28" s="1" t="s">
        <v>120</v>
      </c>
      <c r="C28" s="1"/>
      <c r="D28" s="1"/>
      <c r="E28" s="1"/>
      <c r="F28" s="1"/>
      <c r="G28" s="1"/>
      <c r="H28" s="1"/>
      <c r="I28" s="1"/>
    </row>
    <row r="29" spans="2:9" x14ac:dyDescent="0.2">
      <c r="B29" s="1" t="s">
        <v>121</v>
      </c>
      <c r="C29" s="1">
        <f>2*(1-_xlfn.NORM.S.DIST(E23,TRUE))</f>
        <v>1.3439929391623195E-8</v>
      </c>
      <c r="D29" s="1" t="s">
        <v>122</v>
      </c>
      <c r="E29" s="1"/>
      <c r="F29" s="1"/>
      <c r="G29" s="1"/>
      <c r="H29" s="1"/>
      <c r="I29" s="1"/>
    </row>
    <row r="30" spans="2:9" x14ac:dyDescent="0.2">
      <c r="B30" s="1" t="s">
        <v>123</v>
      </c>
      <c r="C30" s="1"/>
      <c r="D30" s="1"/>
      <c r="E30" s="1"/>
      <c r="F30" s="1"/>
      <c r="G30" s="1"/>
      <c r="H30" s="1"/>
      <c r="I30" s="1"/>
    </row>
    <row r="31" spans="2:9" x14ac:dyDescent="0.2">
      <c r="B31" s="1" t="s">
        <v>124</v>
      </c>
      <c r="C31" s="1"/>
      <c r="D31" s="1"/>
      <c r="E31" s="1"/>
      <c r="F31" s="1"/>
      <c r="G31" s="1"/>
      <c r="H31" s="1"/>
      <c r="I31" s="1"/>
    </row>
    <row r="32" spans="2:9" x14ac:dyDescent="0.2">
      <c r="B32" s="1"/>
      <c r="C32" s="1"/>
      <c r="D32" s="1"/>
      <c r="E32" s="1"/>
      <c r="F32" s="1"/>
      <c r="G32" s="1"/>
      <c r="H32" s="1"/>
      <c r="I32" s="1"/>
    </row>
    <row r="35" spans="3:3" x14ac:dyDescent="0.2">
      <c r="C35" s="1"/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workbookViewId="0">
      <selection activeCell="D37" sqref="D37"/>
    </sheetView>
  </sheetViews>
  <sheetFormatPr baseColWidth="10" defaultColWidth="9.1640625" defaultRowHeight="13" x14ac:dyDescent="0.15"/>
  <cols>
    <col min="1" max="1" width="3.5" style="15" customWidth="1"/>
    <col min="2" max="2" width="8.5" style="15" customWidth="1"/>
    <col min="3" max="3" width="11" style="15" customWidth="1"/>
    <col min="4" max="4" width="15.5" style="15" customWidth="1"/>
    <col min="5" max="5" width="0.1640625" style="15" customWidth="1"/>
    <col min="6" max="6" width="14.5" style="15" customWidth="1"/>
    <col min="7" max="16384" width="9.1640625" style="15"/>
  </cols>
  <sheetData>
    <row r="1" spans="1:11" ht="16" x14ac:dyDescent="0.2">
      <c r="A1" s="1" t="s">
        <v>36</v>
      </c>
      <c r="B1" s="2"/>
      <c r="C1" s="1"/>
      <c r="D1" s="2"/>
      <c r="E1" s="2"/>
      <c r="F1" s="2"/>
      <c r="G1" s="2"/>
      <c r="H1" s="2"/>
      <c r="I1" s="2"/>
      <c r="J1" s="2"/>
    </row>
    <row r="2" spans="1:11" ht="16" x14ac:dyDescent="0.2">
      <c r="A2" s="7" t="s">
        <v>37</v>
      </c>
      <c r="B2" s="16" t="s">
        <v>38</v>
      </c>
      <c r="C2" s="16"/>
      <c r="D2" s="16"/>
      <c r="E2" s="16"/>
      <c r="F2" s="16"/>
      <c r="G2" s="16"/>
      <c r="H2" s="16"/>
      <c r="I2" s="2"/>
      <c r="J2" s="2"/>
    </row>
    <row r="3" spans="1:11" ht="16" x14ac:dyDescent="0.2">
      <c r="A3" s="5"/>
      <c r="B3" s="16" t="s">
        <v>55</v>
      </c>
      <c r="C3" s="16"/>
      <c r="D3" s="16"/>
      <c r="E3" s="16"/>
      <c r="F3" s="16"/>
      <c r="G3" s="16"/>
      <c r="H3" s="16"/>
      <c r="I3" s="16"/>
      <c r="J3" s="16"/>
    </row>
    <row r="4" spans="1:11" ht="16" x14ac:dyDescent="0.2">
      <c r="A4" s="5"/>
      <c r="B4" s="16" t="s">
        <v>139</v>
      </c>
      <c r="C4" s="16"/>
      <c r="D4" s="16"/>
      <c r="E4" s="16"/>
      <c r="F4" s="16"/>
      <c r="G4" s="16"/>
      <c r="H4" s="16"/>
      <c r="I4" s="16"/>
      <c r="J4" s="16"/>
    </row>
    <row r="5" spans="1:11" ht="16" x14ac:dyDescent="0.2">
      <c r="A5" s="5"/>
      <c r="B5" s="16" t="s">
        <v>138</v>
      </c>
      <c r="C5" s="16"/>
      <c r="D5" s="16"/>
      <c r="E5" s="16"/>
      <c r="F5" s="16"/>
      <c r="G5" s="16"/>
      <c r="H5" s="16"/>
      <c r="I5" s="16"/>
      <c r="J5" s="16"/>
    </row>
    <row r="6" spans="1:11" ht="16" x14ac:dyDescent="0.2">
      <c r="A6" s="5"/>
      <c r="B6" s="16"/>
      <c r="C6" s="16"/>
      <c r="D6" s="16"/>
      <c r="E6" s="16"/>
      <c r="F6" s="16"/>
      <c r="G6" s="16"/>
      <c r="H6" s="16"/>
      <c r="I6" s="16"/>
      <c r="J6" s="16"/>
    </row>
    <row r="7" spans="1:11" ht="16" x14ac:dyDescent="0.2">
      <c r="A7" s="5"/>
      <c r="B7" s="17" t="s">
        <v>125</v>
      </c>
      <c r="C7" s="17"/>
      <c r="D7" s="17"/>
      <c r="E7" s="17"/>
      <c r="F7" s="17">
        <f>1.74+_xlfn.NORM.S.INV(0.975)*(0.7/SQRT(42))</f>
        <v>1.9517003060337059</v>
      </c>
      <c r="G7" s="17"/>
      <c r="H7" s="17"/>
      <c r="I7" s="17"/>
      <c r="J7" s="17"/>
      <c r="K7" s="26"/>
    </row>
    <row r="8" spans="1:11" ht="16" x14ac:dyDescent="0.2">
      <c r="A8" s="5"/>
      <c r="B8" s="17"/>
      <c r="C8" s="17"/>
      <c r="D8" s="17"/>
      <c r="E8" s="17"/>
      <c r="F8" s="17" t="s">
        <v>126</v>
      </c>
      <c r="G8" s="17"/>
      <c r="H8" s="17"/>
      <c r="I8" s="17"/>
      <c r="J8" s="17"/>
      <c r="K8" s="26"/>
    </row>
    <row r="9" spans="1:11" ht="16" x14ac:dyDescent="0.2">
      <c r="A9" s="5"/>
      <c r="B9" s="17"/>
      <c r="C9" s="17"/>
      <c r="D9" s="17"/>
      <c r="E9" s="17"/>
      <c r="F9" s="17"/>
      <c r="G9" s="17"/>
      <c r="H9" s="17"/>
      <c r="I9" s="17"/>
      <c r="J9" s="17"/>
      <c r="K9" s="26"/>
    </row>
    <row r="10" spans="1:11" ht="16" x14ac:dyDescent="0.2">
      <c r="A10" s="5"/>
      <c r="B10" s="17" t="s">
        <v>128</v>
      </c>
      <c r="C10" s="17"/>
      <c r="D10" s="17"/>
      <c r="E10" s="17"/>
      <c r="F10" s="17">
        <f>1.74-_xlfn.NORM.S.INV(0.975)*(0.7/SQRT(42))</f>
        <v>1.5282996939662941</v>
      </c>
      <c r="G10" s="17"/>
      <c r="H10" s="16"/>
      <c r="I10" s="17"/>
      <c r="J10" s="16"/>
    </row>
    <row r="11" spans="1:11" ht="16" x14ac:dyDescent="0.2">
      <c r="A11" s="5"/>
      <c r="B11" s="17"/>
      <c r="C11" s="17"/>
      <c r="D11" s="17"/>
      <c r="E11" s="17"/>
      <c r="F11" s="17" t="s">
        <v>127</v>
      </c>
      <c r="G11" s="17"/>
      <c r="H11" s="16"/>
      <c r="I11" s="17"/>
      <c r="J11" s="16"/>
    </row>
    <row r="12" spans="1:11" ht="16" x14ac:dyDescent="0.2">
      <c r="A12" s="5"/>
      <c r="B12" s="17"/>
      <c r="C12" s="17"/>
      <c r="D12" s="17"/>
      <c r="E12" s="17"/>
      <c r="F12" s="17"/>
      <c r="G12" s="17"/>
      <c r="H12" s="16"/>
      <c r="I12" s="17"/>
      <c r="J12" s="16"/>
    </row>
    <row r="13" spans="1:11" ht="16" x14ac:dyDescent="0.2">
      <c r="A13" s="5"/>
      <c r="B13" s="17"/>
      <c r="C13" s="17"/>
      <c r="D13" s="17"/>
      <c r="E13" s="17"/>
      <c r="F13" s="17"/>
      <c r="G13" s="17"/>
      <c r="H13" s="16"/>
      <c r="I13" s="17"/>
      <c r="J13" s="16"/>
    </row>
    <row r="14" spans="1:11" ht="16" x14ac:dyDescent="0.2">
      <c r="A14" s="5"/>
      <c r="B14" s="17"/>
      <c r="C14" s="17"/>
      <c r="D14" s="17"/>
      <c r="E14" s="17"/>
      <c r="F14" s="17"/>
      <c r="G14" s="17"/>
      <c r="H14" s="16"/>
      <c r="I14" s="17"/>
      <c r="J14" s="16"/>
    </row>
    <row r="15" spans="1:11" ht="16" x14ac:dyDescent="0.2">
      <c r="A15" s="7" t="s">
        <v>39</v>
      </c>
      <c r="B15" s="19" t="s">
        <v>56</v>
      </c>
      <c r="C15" s="4"/>
      <c r="D15" s="4"/>
      <c r="E15" s="4"/>
      <c r="F15" s="4"/>
      <c r="G15" s="4"/>
      <c r="H15" s="2"/>
      <c r="I15" s="17"/>
      <c r="J15" s="16"/>
    </row>
    <row r="16" spans="1:11" ht="16" x14ac:dyDescent="0.2">
      <c r="A16" s="5"/>
      <c r="B16" s="19" t="s">
        <v>57</v>
      </c>
      <c r="C16" s="4"/>
      <c r="D16" s="4"/>
      <c r="E16" s="4"/>
      <c r="F16" s="4"/>
      <c r="G16" s="4"/>
      <c r="H16" s="4"/>
      <c r="I16" s="17"/>
      <c r="J16" s="16"/>
    </row>
    <row r="17" spans="1:10" ht="16" x14ac:dyDescent="0.2">
      <c r="A17" s="2"/>
      <c r="B17" s="19" t="s">
        <v>58</v>
      </c>
      <c r="C17" s="2"/>
      <c r="D17" s="2"/>
      <c r="E17" s="2"/>
      <c r="F17" s="2"/>
      <c r="G17" s="2"/>
      <c r="H17" s="2"/>
      <c r="I17" s="17"/>
      <c r="J17" s="16"/>
    </row>
    <row r="18" spans="1:10" ht="16" x14ac:dyDescent="0.2">
      <c r="A18" s="2"/>
      <c r="B18" s="19" t="s">
        <v>59</v>
      </c>
      <c r="C18" s="4"/>
      <c r="D18" s="4"/>
      <c r="E18" s="4"/>
      <c r="F18" s="4"/>
      <c r="G18" s="4"/>
      <c r="H18" s="2"/>
      <c r="I18" s="16"/>
      <c r="J18" s="16"/>
    </row>
    <row r="19" spans="1:10" ht="16" x14ac:dyDescent="0.2">
      <c r="A19" s="2"/>
      <c r="B19" s="17" t="s">
        <v>129</v>
      </c>
      <c r="C19" s="17"/>
      <c r="D19" s="17">
        <f>_xlfn.NORM.DIST(2430,2570,52/SQRT(6),TRUE)-_xlfn.NORM.DIST(2249,2570,52/SQRT(6),TRUE)</f>
        <v>2.1294335089043905E-11</v>
      </c>
      <c r="E19" s="17"/>
      <c r="F19" s="17"/>
      <c r="G19" s="17"/>
      <c r="H19" s="17"/>
      <c r="I19" s="2"/>
      <c r="J19" s="2"/>
    </row>
    <row r="20" spans="1:10" ht="16" x14ac:dyDescent="0.2">
      <c r="A20" s="17" t="s">
        <v>130</v>
      </c>
      <c r="D20" s="17"/>
      <c r="E20" s="17"/>
      <c r="F20" s="17"/>
      <c r="G20" s="17"/>
      <c r="H20" s="17"/>
      <c r="I20" s="2"/>
      <c r="J20" s="2"/>
    </row>
    <row r="21" spans="1:10" ht="16" x14ac:dyDescent="0.2">
      <c r="A21" s="2"/>
      <c r="B21" s="16"/>
      <c r="C21" s="16"/>
      <c r="D21" s="16"/>
      <c r="E21" s="16"/>
      <c r="F21" s="16"/>
      <c r="G21" s="16"/>
      <c r="H21" s="16"/>
      <c r="I21" s="2"/>
      <c r="J21" s="2"/>
    </row>
    <row r="22" spans="1:10" ht="16" x14ac:dyDescent="0.2">
      <c r="A22" s="2"/>
      <c r="B22" s="16"/>
      <c r="C22" s="16"/>
      <c r="D22" s="16"/>
      <c r="E22" s="16"/>
      <c r="F22" s="16"/>
      <c r="G22" s="16"/>
      <c r="H22" s="16"/>
      <c r="I22" s="2"/>
      <c r="J22" s="2"/>
    </row>
    <row r="23" spans="1:10" ht="16" x14ac:dyDescent="0.2">
      <c r="A23" s="2"/>
      <c r="B23" s="17"/>
      <c r="C23" s="17"/>
      <c r="D23" s="17"/>
      <c r="E23" s="17"/>
      <c r="F23" s="17"/>
      <c r="G23" s="17"/>
      <c r="H23" s="17"/>
      <c r="I23" s="2"/>
      <c r="J23" s="2"/>
    </row>
    <row r="24" spans="1:10" ht="16" x14ac:dyDescent="0.2">
      <c r="A24" s="2"/>
      <c r="B24" s="17"/>
      <c r="C24" s="17"/>
      <c r="D24" s="17"/>
      <c r="E24" s="17"/>
      <c r="F24" s="17"/>
      <c r="G24" s="17"/>
      <c r="H24" s="17"/>
      <c r="I24" s="2"/>
      <c r="J24" s="2"/>
    </row>
    <row r="25" spans="1:10" ht="16" x14ac:dyDescent="0.2">
      <c r="A25" s="2"/>
      <c r="B25" s="17"/>
      <c r="C25" s="17"/>
      <c r="D25" s="17"/>
      <c r="E25" s="17"/>
      <c r="F25" s="17"/>
      <c r="G25" s="17"/>
      <c r="H25" s="17"/>
      <c r="I25" s="2"/>
      <c r="J25" s="2"/>
    </row>
    <row r="26" spans="1:10" ht="16" x14ac:dyDescent="0.2">
      <c r="A26" s="2"/>
      <c r="B26" s="17"/>
      <c r="C26" s="17"/>
      <c r="D26" s="17"/>
      <c r="E26" s="17"/>
      <c r="F26" s="17"/>
      <c r="G26" s="17"/>
      <c r="H26" s="17"/>
      <c r="I26" s="2"/>
      <c r="J26" s="2"/>
    </row>
    <row r="27" spans="1:10" ht="16" x14ac:dyDescent="0.2">
      <c r="A27" s="2"/>
      <c r="B27" s="17"/>
      <c r="C27" s="17"/>
      <c r="D27" s="17"/>
      <c r="E27" s="17"/>
      <c r="F27" s="17"/>
      <c r="G27" s="17"/>
      <c r="H27" s="17"/>
      <c r="I27" s="2"/>
      <c r="J27" s="2"/>
    </row>
    <row r="28" spans="1:10" ht="16" x14ac:dyDescent="0.2">
      <c r="A28" s="2"/>
      <c r="B28" s="16"/>
      <c r="C28" s="16"/>
      <c r="D28" s="16"/>
      <c r="E28" s="16"/>
      <c r="F28" s="16"/>
      <c r="G28" s="16"/>
      <c r="H28" s="16"/>
      <c r="I28" s="2"/>
      <c r="J28" s="2"/>
    </row>
    <row r="29" spans="1:10" ht="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Question 1</vt:lpstr>
      <vt:lpstr>Question 2</vt:lpstr>
      <vt:lpstr>Sheet1</vt:lpstr>
      <vt:lpstr>Question 3</vt:lpstr>
      <vt:lpstr>Question 4</vt:lpstr>
      <vt:lpstr>Question 5</vt:lpstr>
      <vt:lpstr>'Question 1'!Print_Area</vt:lpstr>
      <vt:lpstr>'Question 2'!Print_Area</vt:lpstr>
      <vt:lpstr>'Question 3'!Print_Area</vt:lpstr>
      <vt:lpstr>'Question 4'!Print_Area</vt:lpstr>
      <vt:lpstr>'Question 5'!Print_Area</vt:lpstr>
      <vt:lpstr>Sheet1!Print_Area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Marianna.Bonanome90</cp:lastModifiedBy>
  <cp:lastPrinted>2020-05-18T19:58:05Z</cp:lastPrinted>
  <dcterms:created xsi:type="dcterms:W3CDTF">2006-02-19T21:08:53Z</dcterms:created>
  <dcterms:modified xsi:type="dcterms:W3CDTF">2020-11-19T16:59:09Z</dcterms:modified>
</cp:coreProperties>
</file>