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ocuments\teaching\mat1272\"/>
    </mc:Choice>
  </mc:AlternateContent>
  <bookViews>
    <workbookView xWindow="0" yWindow="0" windowWidth="8820" windowHeight="8850"/>
  </bookViews>
  <sheets>
    <sheet name="Sheet1" sheetId="1" r:id="rId1"/>
  </sheets>
  <definedNames>
    <definedName name="_xlnm.Print_Area" localSheetId="0">Sheet1!$B$3:$K$29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18" i="1"/>
  <c r="AH10" i="1" l="1"/>
  <c r="AI10" i="1"/>
  <c r="AB22" i="1"/>
  <c r="AG22" i="1" s="1"/>
  <c r="AB4" i="1"/>
  <c r="AG4" i="1" s="1"/>
  <c r="AB17" i="1"/>
  <c r="AG17" i="1" s="1"/>
  <c r="AB25" i="1"/>
  <c r="AG25" i="1" s="1"/>
  <c r="AB21" i="1"/>
  <c r="AG21" i="1" s="1"/>
  <c r="AB5" i="1"/>
  <c r="AG5" i="1" s="1"/>
  <c r="AB8" i="1"/>
  <c r="AG8" i="1" s="1"/>
  <c r="AB12" i="1"/>
  <c r="AG12" i="1" s="1"/>
  <c r="AB26" i="1"/>
  <c r="AG26" i="1" s="1"/>
  <c r="AB9" i="1"/>
  <c r="AG9" i="1" s="1"/>
  <c r="AB29" i="1"/>
  <c r="AG29" i="1" s="1"/>
  <c r="AB27" i="1"/>
  <c r="AB7" i="1"/>
  <c r="AG7" i="1" s="1"/>
  <c r="AB28" i="1"/>
  <c r="AG28" i="1" s="1"/>
  <c r="AB19" i="1"/>
  <c r="AG19" i="1" s="1"/>
  <c r="AB14" i="1"/>
  <c r="AG14" i="1" s="1"/>
  <c r="AB16" i="1"/>
  <c r="AG16" i="1" s="1"/>
  <c r="AB15" i="1"/>
  <c r="AG15" i="1" s="1"/>
  <c r="AB20" i="1"/>
  <c r="AG20" i="1" s="1"/>
  <c r="AB24" i="1"/>
  <c r="AG24" i="1" s="1"/>
  <c r="AB6" i="1"/>
  <c r="AG6" i="1" s="1"/>
  <c r="AB13" i="1"/>
  <c r="AG13" i="1" s="1"/>
  <c r="AI18" i="1"/>
  <c r="AB30" i="1"/>
  <c r="AG30" i="1" s="1"/>
  <c r="AB23" i="1"/>
  <c r="AG23" i="1" s="1"/>
  <c r="AB11" i="1"/>
  <c r="AA31" i="1"/>
  <c r="T31" i="1"/>
  <c r="AI27" i="1" l="1"/>
  <c r="AG27" i="1"/>
  <c r="AH11" i="1"/>
  <c r="AG11" i="1"/>
  <c r="AH23" i="1"/>
  <c r="AI30" i="1"/>
  <c r="AI13" i="1"/>
  <c r="AI20" i="1"/>
  <c r="AI19" i="1"/>
  <c r="AI12" i="1"/>
  <c r="AI25" i="1"/>
  <c r="AI15" i="1"/>
  <c r="AI28" i="1"/>
  <c r="AI29" i="1"/>
  <c r="AI8" i="1"/>
  <c r="AI17" i="1"/>
  <c r="AI6" i="1"/>
  <c r="AH16" i="1"/>
  <c r="AI9" i="1"/>
  <c r="AI5" i="1"/>
  <c r="AI4" i="1"/>
  <c r="AI24" i="1"/>
  <c r="AI14" i="1"/>
  <c r="AI7" i="1"/>
  <c r="AI26" i="1"/>
  <c r="AI21" i="1"/>
  <c r="AH22" i="1"/>
  <c r="AM10" i="1"/>
  <c r="AI11" i="1"/>
  <c r="AH8" i="1"/>
  <c r="AI23" i="1"/>
  <c r="AH5" i="1"/>
  <c r="AI16" i="1"/>
  <c r="AH6" i="1"/>
  <c r="AH29" i="1"/>
  <c r="AH17" i="1"/>
  <c r="AH9" i="1"/>
  <c r="AH4" i="1"/>
  <c r="AH30" i="1"/>
  <c r="AH24" i="1"/>
  <c r="AH14" i="1"/>
  <c r="AH7" i="1"/>
  <c r="AH18" i="1"/>
  <c r="AH20" i="1"/>
  <c r="AH19" i="1"/>
  <c r="AH27" i="1"/>
  <c r="AH26" i="1"/>
  <c r="AH21" i="1"/>
  <c r="AH13" i="1"/>
  <c r="AH15" i="1"/>
  <c r="AH28" i="1"/>
  <c r="AH12" i="1"/>
  <c r="AH25" i="1"/>
  <c r="AB31" i="1"/>
  <c r="AI22" i="1"/>
  <c r="AM22" i="1" s="1"/>
  <c r="AN22" i="1" s="1"/>
  <c r="AN10" i="1"/>
  <c r="AM11" i="1" l="1"/>
  <c r="AN11" i="1" s="1"/>
  <c r="AM23" i="1"/>
  <c r="AN23" i="1" s="1"/>
  <c r="AM29" i="1"/>
  <c r="AN29" i="1" s="1"/>
  <c r="AM9" i="1"/>
  <c r="AN9" i="1" s="1"/>
  <c r="AM16" i="1"/>
  <c r="AN16" i="1" s="1"/>
  <c r="AM20" i="1"/>
  <c r="AN20" i="1" s="1"/>
  <c r="AM13" i="1"/>
  <c r="AN13" i="1" s="1"/>
  <c r="AM14" i="1"/>
  <c r="AN14" i="1" s="1"/>
  <c r="AM28" i="1"/>
  <c r="AN28" i="1" s="1"/>
  <c r="AM26" i="1"/>
  <c r="AN26" i="1" s="1"/>
  <c r="AM18" i="1"/>
  <c r="AN18" i="1" s="1"/>
  <c r="AM30" i="1"/>
  <c r="AN30" i="1" s="1"/>
  <c r="AM25" i="1"/>
  <c r="AN25" i="1" s="1"/>
  <c r="AM19" i="1"/>
  <c r="AN19" i="1" s="1"/>
  <c r="AM8" i="1"/>
  <c r="AN8" i="1" s="1"/>
  <c r="AM12" i="1"/>
  <c r="AN12" i="1" s="1"/>
  <c r="AM21" i="1"/>
  <c r="AN21" i="1" s="1"/>
  <c r="AM24" i="1"/>
  <c r="AN24" i="1" s="1"/>
  <c r="AM17" i="1"/>
  <c r="AN17" i="1" s="1"/>
  <c r="AM5" i="1"/>
  <c r="AN5" i="1" s="1"/>
  <c r="AM15" i="1"/>
  <c r="AN15" i="1" s="1"/>
  <c r="AM27" i="1"/>
  <c r="AM7" i="1"/>
  <c r="AN7" i="1" s="1"/>
  <c r="AM4" i="1"/>
  <c r="AN4" i="1" s="1"/>
  <c r="AM6" i="1"/>
  <c r="AI31" i="1"/>
  <c r="L31" i="1"/>
  <c r="AR4" i="1" l="1"/>
  <c r="AR8" i="1"/>
  <c r="AR10" i="1"/>
  <c r="AR12" i="1"/>
  <c r="AR11" i="1"/>
  <c r="AR9" i="1"/>
  <c r="AR7" i="1"/>
  <c r="AR5" i="1"/>
  <c r="AR6" i="1"/>
  <c r="AR13" i="1" l="1"/>
</calcChain>
</file>

<file path=xl/sharedStrings.xml><?xml version="1.0" encoding="utf-8"?>
<sst xmlns="http://schemas.openxmlformats.org/spreadsheetml/2006/main" count="270" uniqueCount="72">
  <si>
    <t>AT</t>
  </si>
  <si>
    <t>P</t>
  </si>
  <si>
    <t>L</t>
  </si>
  <si>
    <t>Q1</t>
  </si>
  <si>
    <t>Q2</t>
  </si>
  <si>
    <t>Q3</t>
  </si>
  <si>
    <t>Q4</t>
  </si>
  <si>
    <t>Q5</t>
  </si>
  <si>
    <t>Q6</t>
  </si>
  <si>
    <t>Q7</t>
  </si>
  <si>
    <t>Q8</t>
  </si>
  <si>
    <t>E1</t>
  </si>
  <si>
    <t>Q9</t>
  </si>
  <si>
    <t>Q10</t>
  </si>
  <si>
    <t>Q11</t>
  </si>
  <si>
    <t>E2</t>
  </si>
  <si>
    <t>ave</t>
  </si>
  <si>
    <t>Qz</t>
  </si>
  <si>
    <t>grd</t>
  </si>
  <si>
    <t>Q12</t>
  </si>
  <si>
    <t>Q13</t>
  </si>
  <si>
    <t>Q14</t>
  </si>
  <si>
    <t>Q15</t>
  </si>
  <si>
    <t>Ex</t>
  </si>
  <si>
    <t>E3</t>
  </si>
  <si>
    <t>adj</t>
  </si>
  <si>
    <t>hm</t>
  </si>
  <si>
    <t>wk</t>
  </si>
  <si>
    <t>Q16</t>
  </si>
  <si>
    <t>Q17</t>
  </si>
  <si>
    <t>Q18</t>
  </si>
  <si>
    <t>F</t>
  </si>
  <si>
    <t>D</t>
  </si>
  <si>
    <t>C</t>
  </si>
  <si>
    <t>B</t>
  </si>
  <si>
    <t>A</t>
  </si>
  <si>
    <t>Q19</t>
  </si>
  <si>
    <t>FE</t>
  </si>
  <si>
    <t>op</t>
  </si>
  <si>
    <t>lab</t>
  </si>
  <si>
    <t>C+</t>
  </si>
  <si>
    <t>B-</t>
  </si>
  <si>
    <t>B+</t>
  </si>
  <si>
    <t>A-</t>
  </si>
  <si>
    <t>ab</t>
  </si>
  <si>
    <t>tot</t>
  </si>
  <si>
    <t>WU</t>
  </si>
  <si>
    <t>last 3</t>
  </si>
  <si>
    <t>201</t>
  </si>
  <si>
    <t>622</t>
  </si>
  <si>
    <t>026</t>
  </si>
  <si>
    <t>445</t>
  </si>
  <si>
    <t>735</t>
  </si>
  <si>
    <t>606</t>
  </si>
  <si>
    <t>036</t>
  </si>
  <si>
    <t>143</t>
  </si>
  <si>
    <t>251</t>
  </si>
  <si>
    <t>752</t>
  </si>
  <si>
    <t>181</t>
  </si>
  <si>
    <t>874</t>
  </si>
  <si>
    <t>183</t>
  </si>
  <si>
    <t>814</t>
  </si>
  <si>
    <t>061</t>
  </si>
  <si>
    <t>852</t>
  </si>
  <si>
    <t>464</t>
  </si>
  <si>
    <t>321</t>
  </si>
  <si>
    <t>437</t>
  </si>
  <si>
    <t>425</t>
  </si>
  <si>
    <t>563</t>
  </si>
  <si>
    <t>702</t>
  </si>
  <si>
    <t>043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</si>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</sst>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workbookViewId="0">
      <pane xSplit="1" ySplit="3" topLeftCell="AJ4" activePane="bottomRight" state="frozen"/>
      <selection pane="topRight" activeCell="E1" sqref="E1"/>
      <selection pane="bottomLeft" activeCell="A3" sqref="A3"/>
      <selection pane="bottomRight" activeCell="AX5" sqref="AX5"/>
    </sheetView>
  </sheetViews>
  <sheetFormatPr defaultRowHeight="15" x14ac:dyDescent="0.25"/>
  <cols>
    <col min="1" max="1" width="5.5703125" bestFit="1" customWidth="1"/>
    <col min="2" max="3" width="4.85546875" bestFit="1" customWidth="1"/>
    <col min="4" max="5" width="3.7109375" customWidth="1"/>
    <col min="6" max="10" width="4.85546875" bestFit="1" customWidth="1"/>
    <col min="11" max="12" width="3.7109375" customWidth="1"/>
    <col min="13" max="19" width="4.85546875" bestFit="1" customWidth="1"/>
    <col min="20" max="22" width="3.7109375" customWidth="1"/>
    <col min="23" max="25" width="4.85546875" customWidth="1"/>
    <col min="26" max="28" width="3.7109375" customWidth="1"/>
    <col min="29" max="33" width="4.85546875" customWidth="1"/>
    <col min="34" max="37" width="3.7109375" customWidth="1"/>
    <col min="38" max="38" width="4.85546875" customWidth="1"/>
    <col min="39" max="39" width="4.28515625" customWidth="1"/>
    <col min="40" max="40" width="4.85546875" customWidth="1"/>
    <col min="41" max="41" width="4.7109375" customWidth="1"/>
    <col min="42" max="42" width="3.28515625" customWidth="1"/>
    <col min="43" max="43" width="3.140625" bestFit="1" customWidth="1"/>
    <col min="44" max="44" width="3" bestFit="1" customWidth="1"/>
  </cols>
  <sheetData>
    <row r="1" spans="1:49" x14ac:dyDescent="0.25"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0</v>
      </c>
      <c r="L1" t="s">
        <v>11</v>
      </c>
      <c r="M1" t="s">
        <v>12</v>
      </c>
      <c r="N1" t="s">
        <v>0</v>
      </c>
      <c r="O1" t="s">
        <v>13</v>
      </c>
      <c r="P1" t="s">
        <v>14</v>
      </c>
      <c r="Q1" t="s">
        <v>19</v>
      </c>
      <c r="R1" t="s">
        <v>20</v>
      </c>
      <c r="S1" t="s">
        <v>21</v>
      </c>
      <c r="T1" t="s">
        <v>15</v>
      </c>
      <c r="U1" t="s">
        <v>0</v>
      </c>
      <c r="V1" t="s">
        <v>22</v>
      </c>
      <c r="W1" t="s">
        <v>28</v>
      </c>
      <c r="X1" t="s">
        <v>29</v>
      </c>
      <c r="Y1" t="s">
        <v>30</v>
      </c>
      <c r="Z1" t="s">
        <v>0</v>
      </c>
      <c r="AA1" t="s">
        <v>24</v>
      </c>
      <c r="AB1" t="s">
        <v>24</v>
      </c>
      <c r="AC1" t="s">
        <v>0</v>
      </c>
      <c r="AD1" t="s">
        <v>36</v>
      </c>
      <c r="AE1" t="s">
        <v>0</v>
      </c>
      <c r="AF1" t="s">
        <v>37</v>
      </c>
      <c r="AG1" t="s">
        <v>44</v>
      </c>
      <c r="AH1" t="s">
        <v>17</v>
      </c>
      <c r="AI1" t="s">
        <v>23</v>
      </c>
      <c r="AJ1" t="s">
        <v>26</v>
      </c>
      <c r="AK1" t="s">
        <v>38</v>
      </c>
      <c r="AL1" t="s">
        <v>37</v>
      </c>
      <c r="AM1" t="s">
        <v>31</v>
      </c>
      <c r="AN1" t="s">
        <v>31</v>
      </c>
    </row>
    <row r="2" spans="1:49" x14ac:dyDescent="0.25">
      <c r="B2" s="2">
        <v>41666</v>
      </c>
      <c r="C2" s="2">
        <v>41668</v>
      </c>
      <c r="D2" s="2">
        <v>41673</v>
      </c>
      <c r="E2" s="2">
        <v>41675</v>
      </c>
      <c r="F2" s="2">
        <v>41680</v>
      </c>
      <c r="G2" s="2">
        <v>41689</v>
      </c>
      <c r="H2" s="2">
        <v>41690</v>
      </c>
      <c r="I2" s="2">
        <v>41694</v>
      </c>
      <c r="J2" s="2">
        <v>41696</v>
      </c>
      <c r="K2" s="2">
        <v>41701</v>
      </c>
      <c r="L2" s="2">
        <v>41703</v>
      </c>
      <c r="M2" s="2">
        <v>41708</v>
      </c>
      <c r="N2" s="2">
        <v>41710</v>
      </c>
      <c r="O2" s="2">
        <v>41715</v>
      </c>
      <c r="P2" s="2">
        <v>41717</v>
      </c>
      <c r="Q2" s="2">
        <v>41722</v>
      </c>
      <c r="R2" s="2">
        <v>41724</v>
      </c>
      <c r="S2" s="2">
        <v>41729</v>
      </c>
      <c r="T2" s="2">
        <v>41731</v>
      </c>
      <c r="U2" s="2">
        <v>41736</v>
      </c>
      <c r="V2" s="2">
        <v>41738</v>
      </c>
      <c r="W2" s="2">
        <v>41752</v>
      </c>
      <c r="X2" s="2">
        <v>41757</v>
      </c>
      <c r="Y2" s="2">
        <v>41759</v>
      </c>
      <c r="Z2" s="2">
        <v>41764</v>
      </c>
      <c r="AA2" s="2">
        <v>41766</v>
      </c>
      <c r="AB2" s="2" t="s">
        <v>25</v>
      </c>
      <c r="AC2" s="2">
        <v>41771</v>
      </c>
      <c r="AD2" s="2">
        <v>41773</v>
      </c>
      <c r="AE2" s="2">
        <v>41778</v>
      </c>
      <c r="AF2" s="2">
        <v>41780</v>
      </c>
      <c r="AG2" s="2"/>
      <c r="AH2" s="2" t="s">
        <v>16</v>
      </c>
      <c r="AI2" s="2" t="s">
        <v>16</v>
      </c>
      <c r="AJ2" s="2" t="s">
        <v>27</v>
      </c>
      <c r="AK2" s="2" t="s">
        <v>39</v>
      </c>
      <c r="AL2" s="2"/>
      <c r="AM2" t="s">
        <v>16</v>
      </c>
      <c r="AN2" s="2" t="s">
        <v>18</v>
      </c>
    </row>
    <row r="3" spans="1:49" s="1" customFormat="1" x14ac:dyDescent="0.25">
      <c r="A3" s="1" t="s">
        <v>47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C3" s="1">
        <v>27</v>
      </c>
      <c r="AD3" s="1">
        <v>28</v>
      </c>
      <c r="AE3" s="1">
        <v>29</v>
      </c>
      <c r="AF3" s="1">
        <v>30</v>
      </c>
      <c r="AG3" s="1" t="s">
        <v>45</v>
      </c>
    </row>
    <row r="4" spans="1:49" x14ac:dyDescent="0.25">
      <c r="A4" t="s">
        <v>50</v>
      </c>
      <c r="B4" t="s">
        <v>1</v>
      </c>
      <c r="C4">
        <v>1</v>
      </c>
      <c r="D4">
        <v>10</v>
      </c>
      <c r="E4">
        <v>6</v>
      </c>
      <c r="F4">
        <v>8</v>
      </c>
      <c r="G4">
        <v>10</v>
      </c>
      <c r="H4">
        <v>9</v>
      </c>
      <c r="I4">
        <v>10</v>
      </c>
      <c r="J4">
        <v>10</v>
      </c>
      <c r="K4" t="s">
        <v>1</v>
      </c>
      <c r="L4">
        <v>104</v>
      </c>
      <c r="M4">
        <v>10</v>
      </c>
      <c r="N4" t="s">
        <v>1</v>
      </c>
      <c r="O4">
        <v>10</v>
      </c>
      <c r="P4">
        <v>10</v>
      </c>
      <c r="Q4">
        <v>10</v>
      </c>
      <c r="S4">
        <v>10</v>
      </c>
      <c r="T4" s="1">
        <v>96</v>
      </c>
      <c r="U4" t="s">
        <v>1</v>
      </c>
      <c r="W4">
        <v>10</v>
      </c>
      <c r="X4">
        <v>8</v>
      </c>
      <c r="Y4">
        <v>10</v>
      </c>
      <c r="Z4" t="s">
        <v>1</v>
      </c>
      <c r="AA4">
        <v>1</v>
      </c>
      <c r="AB4">
        <f>MIN(100,1.5*AA4)</f>
        <v>1.5</v>
      </c>
      <c r="AC4" t="s">
        <v>1</v>
      </c>
      <c r="AD4">
        <v>10</v>
      </c>
      <c r="AE4" t="s">
        <v>1</v>
      </c>
      <c r="AF4">
        <v>99</v>
      </c>
      <c r="AG4">
        <f>COUNTIF(B4:AF4,0)+COUNTBLANK(B4:AF4)</f>
        <v>2</v>
      </c>
      <c r="AH4">
        <f>(SUM(C4:AE4)-L4-T4-AA4-AB4)/1.6</f>
        <v>95</v>
      </c>
      <c r="AI4">
        <f>(SUM(L4,T4,AB4)-MIN(L4,T4,AB4))/2</f>
        <v>100</v>
      </c>
      <c r="AJ4">
        <v>20</v>
      </c>
      <c r="AK4">
        <v>6</v>
      </c>
      <c r="AL4">
        <v>99</v>
      </c>
      <c r="AM4">
        <f>0.12*AH4+0.4*AI4+0.6*AJ4+AK4+AF4*0.3</f>
        <v>99.100000000000009</v>
      </c>
      <c r="AN4" t="str">
        <f>LOOKUP(AM4,$AP$4:$AQ$12)</f>
        <v>A</v>
      </c>
      <c r="AP4">
        <v>0</v>
      </c>
      <c r="AQ4" t="s">
        <v>31</v>
      </c>
      <c r="AR4">
        <f>COUNTIF($AN$4:$AN$30,AQ4)+COUNTIF($AN$4:$AN$30,"WU")</f>
        <v>3</v>
      </c>
    </row>
    <row r="5" spans="1:49" x14ac:dyDescent="0.25">
      <c r="A5" t="s">
        <v>54</v>
      </c>
      <c r="B5" t="s">
        <v>1</v>
      </c>
      <c r="C5">
        <v>7</v>
      </c>
      <c r="D5">
        <v>3</v>
      </c>
      <c r="E5" s="3">
        <v>10</v>
      </c>
      <c r="F5" s="3">
        <v>5</v>
      </c>
      <c r="G5" s="3">
        <v>7</v>
      </c>
      <c r="H5" s="3">
        <v>10</v>
      </c>
      <c r="I5" s="3">
        <v>10</v>
      </c>
      <c r="J5" s="3">
        <v>10</v>
      </c>
      <c r="K5" t="s">
        <v>1</v>
      </c>
      <c r="L5" s="3">
        <v>95</v>
      </c>
      <c r="M5">
        <v>2</v>
      </c>
      <c r="N5" s="3" t="s">
        <v>1</v>
      </c>
      <c r="O5" s="3">
        <v>7</v>
      </c>
      <c r="P5" s="3">
        <v>9</v>
      </c>
      <c r="R5">
        <v>8</v>
      </c>
      <c r="S5" s="3">
        <v>2</v>
      </c>
      <c r="T5" s="4">
        <v>56</v>
      </c>
      <c r="U5" t="s">
        <v>1</v>
      </c>
      <c r="V5" s="3">
        <v>5</v>
      </c>
      <c r="W5" s="3">
        <v>10</v>
      </c>
      <c r="X5" s="3">
        <v>8</v>
      </c>
      <c r="Y5" s="3">
        <v>6</v>
      </c>
      <c r="Z5" t="s">
        <v>1</v>
      </c>
      <c r="AA5" s="3">
        <v>67</v>
      </c>
      <c r="AB5">
        <f>MIN(100,1.5*AA5)</f>
        <v>100</v>
      </c>
      <c r="AC5" t="s">
        <v>1</v>
      </c>
      <c r="AD5" s="3">
        <v>10</v>
      </c>
      <c r="AE5" t="s">
        <v>1</v>
      </c>
      <c r="AF5" s="3">
        <v>81</v>
      </c>
      <c r="AG5">
        <f>COUNTIF(B5:AF5,0)+COUNTBLANK(B5:AF5)</f>
        <v>1</v>
      </c>
      <c r="AH5">
        <f>(SUM(C5:AE5)-L5-T5-AA5-AB5)/1.6</f>
        <v>80.625</v>
      </c>
      <c r="AI5">
        <f>(SUM(L5,T5,AB5)-MIN(L5,T5,AB5))/2</f>
        <v>97.5</v>
      </c>
      <c r="AJ5">
        <v>10</v>
      </c>
      <c r="AK5">
        <v>6</v>
      </c>
      <c r="AL5" s="3">
        <v>81</v>
      </c>
      <c r="AM5">
        <f>0.12*AH5+0.4*AI5+0.6*AJ5+AK5+AF5*0.3</f>
        <v>84.974999999999994</v>
      </c>
      <c r="AN5" t="str">
        <f>LOOKUP(AM5,$AP$4:$AQ$12)</f>
        <v>A-</v>
      </c>
      <c r="AP5">
        <v>30</v>
      </c>
      <c r="AQ5" t="s">
        <v>32</v>
      </c>
      <c r="AR5">
        <f t="shared" ref="AR5:AR12" si="0">COUNTIF($AN$4:$AN$30,AQ5)</f>
        <v>9</v>
      </c>
    </row>
    <row r="6" spans="1:49" x14ac:dyDescent="0.25">
      <c r="A6" t="s">
        <v>70</v>
      </c>
      <c r="B6" t="s">
        <v>1</v>
      </c>
      <c r="C6">
        <v>9</v>
      </c>
      <c r="E6">
        <v>10</v>
      </c>
      <c r="F6">
        <v>6</v>
      </c>
      <c r="G6" t="s">
        <v>1</v>
      </c>
      <c r="H6">
        <v>3</v>
      </c>
      <c r="I6" s="3">
        <v>5</v>
      </c>
      <c r="J6" s="3">
        <v>9</v>
      </c>
      <c r="K6" t="s">
        <v>1</v>
      </c>
      <c r="L6">
        <v>74</v>
      </c>
      <c r="O6">
        <v>4</v>
      </c>
      <c r="P6">
        <v>4</v>
      </c>
      <c r="Q6">
        <v>7</v>
      </c>
      <c r="S6">
        <v>6</v>
      </c>
      <c r="T6" s="3">
        <v>10</v>
      </c>
      <c r="U6" t="s">
        <v>1</v>
      </c>
      <c r="V6">
        <v>5</v>
      </c>
      <c r="W6">
        <v>10</v>
      </c>
      <c r="Y6" s="3">
        <v>2</v>
      </c>
      <c r="Z6" t="s">
        <v>1</v>
      </c>
      <c r="AA6">
        <v>1</v>
      </c>
      <c r="AB6">
        <f>MIN(100,1.5*AA6)</f>
        <v>1.5</v>
      </c>
      <c r="AC6">
        <v>0</v>
      </c>
      <c r="AD6">
        <v>10</v>
      </c>
      <c r="AE6" t="s">
        <v>1</v>
      </c>
      <c r="AF6" s="3">
        <v>9</v>
      </c>
      <c r="AG6">
        <f>COUNTIF(B6:AF6,0)+COUNTBLANK(B6:AF6)</f>
        <v>6</v>
      </c>
      <c r="AH6">
        <f>(SUM(C6:AE6)-L6-T6-AA6-AB6)/1.6</f>
        <v>56.25</v>
      </c>
      <c r="AI6">
        <f>(SUM(L6,T6,AB6)-MIN(L6,T6,AB6))/2</f>
        <v>42</v>
      </c>
      <c r="AJ6">
        <v>0</v>
      </c>
      <c r="AK6">
        <v>1</v>
      </c>
      <c r="AL6" s="3">
        <v>9</v>
      </c>
      <c r="AM6">
        <f>0.12*AH6+0.4*AI6+0.6*AJ6+AK6+AF6*0.3</f>
        <v>27.25</v>
      </c>
      <c r="AN6" t="s">
        <v>46</v>
      </c>
      <c r="AP6">
        <v>50</v>
      </c>
      <c r="AQ6" s="1" t="s">
        <v>33</v>
      </c>
      <c r="AR6">
        <f t="shared" si="0"/>
        <v>2</v>
      </c>
    </row>
    <row r="7" spans="1:49" s="3" customFormat="1" x14ac:dyDescent="0.25">
      <c r="A7" t="s">
        <v>62</v>
      </c>
      <c r="B7" t="s">
        <v>1</v>
      </c>
      <c r="C7">
        <v>8</v>
      </c>
      <c r="D7">
        <v>5</v>
      </c>
      <c r="E7">
        <v>10</v>
      </c>
      <c r="F7" s="3">
        <v>5</v>
      </c>
      <c r="G7">
        <v>8</v>
      </c>
      <c r="H7">
        <v>9</v>
      </c>
      <c r="I7" s="3">
        <v>7</v>
      </c>
      <c r="J7" s="3">
        <v>10</v>
      </c>
      <c r="K7" t="s">
        <v>1</v>
      </c>
      <c r="L7">
        <v>77</v>
      </c>
      <c r="M7">
        <v>8</v>
      </c>
      <c r="N7" t="s">
        <v>1</v>
      </c>
      <c r="O7">
        <v>9</v>
      </c>
      <c r="P7">
        <v>10</v>
      </c>
      <c r="Q7">
        <v>7</v>
      </c>
      <c r="R7">
        <v>3</v>
      </c>
      <c r="S7">
        <v>4</v>
      </c>
      <c r="T7" s="4">
        <v>57</v>
      </c>
      <c r="U7" t="s">
        <v>1</v>
      </c>
      <c r="V7">
        <v>3</v>
      </c>
      <c r="W7"/>
      <c r="X7">
        <v>10</v>
      </c>
      <c r="Y7" s="3">
        <v>5</v>
      </c>
      <c r="Z7" t="s">
        <v>1</v>
      </c>
      <c r="AA7">
        <v>55</v>
      </c>
      <c r="AB7">
        <f>MIN(100,1.5*AA7)</f>
        <v>82.5</v>
      </c>
      <c r="AC7" t="s">
        <v>1</v>
      </c>
      <c r="AD7">
        <v>10</v>
      </c>
      <c r="AE7" t="s">
        <v>1</v>
      </c>
      <c r="AF7" s="3">
        <v>33</v>
      </c>
      <c r="AG7">
        <f>COUNTIF(B7:AF7,0)+COUNTBLANK(B7:AF7)</f>
        <v>1</v>
      </c>
      <c r="AH7">
        <f>(SUM(C7:AE7)-L7-T7-AA7-AB7)/1.6</f>
        <v>81.875</v>
      </c>
      <c r="AI7">
        <f>(SUM(L7,T7,AB7)-MIN(L7,T7,AB7))/2</f>
        <v>79.75</v>
      </c>
      <c r="AJ7">
        <v>20</v>
      </c>
      <c r="AK7">
        <v>6</v>
      </c>
      <c r="AL7" s="3">
        <v>33</v>
      </c>
      <c r="AM7">
        <f>0.12*AH7+0.4*AI7+0.6*AJ7+AK7+AF7*0.3</f>
        <v>69.625</v>
      </c>
      <c r="AN7" t="str">
        <f>LOOKUP(AM7,$AP$4:$AQ$12)</f>
        <v>B</v>
      </c>
      <c r="AO7"/>
      <c r="AP7" s="3">
        <v>57</v>
      </c>
      <c r="AQ7" t="s">
        <v>40</v>
      </c>
      <c r="AR7">
        <f t="shared" si="0"/>
        <v>1</v>
      </c>
      <c r="AS7"/>
      <c r="AT7"/>
      <c r="AU7"/>
      <c r="AV7"/>
      <c r="AW7"/>
    </row>
    <row r="8" spans="1:49" s="3" customFormat="1" x14ac:dyDescent="0.25">
      <c r="A8" t="s">
        <v>55</v>
      </c>
      <c r="B8" t="s">
        <v>2</v>
      </c>
      <c r="C8">
        <v>10</v>
      </c>
      <c r="D8"/>
      <c r="E8" s="3">
        <v>10</v>
      </c>
      <c r="F8" s="3">
        <v>6</v>
      </c>
      <c r="G8" t="s">
        <v>1</v>
      </c>
      <c r="H8"/>
      <c r="I8" s="3">
        <v>6</v>
      </c>
      <c r="J8">
        <v>10</v>
      </c>
      <c r="K8" t="s">
        <v>1</v>
      </c>
      <c r="L8" s="3">
        <v>45</v>
      </c>
      <c r="M8">
        <v>2</v>
      </c>
      <c r="N8" s="3" t="s">
        <v>1</v>
      </c>
      <c r="O8" s="3">
        <v>8</v>
      </c>
      <c r="P8"/>
      <c r="Q8">
        <v>5</v>
      </c>
      <c r="R8">
        <v>8</v>
      </c>
      <c r="S8" s="3">
        <v>1</v>
      </c>
      <c r="T8" s="3">
        <v>22</v>
      </c>
      <c r="U8" t="s">
        <v>1</v>
      </c>
      <c r="V8" s="3">
        <v>2</v>
      </c>
      <c r="W8" s="3">
        <v>10</v>
      </c>
      <c r="X8">
        <v>8</v>
      </c>
      <c r="Y8" s="3">
        <v>8</v>
      </c>
      <c r="Z8" t="s">
        <v>1</v>
      </c>
      <c r="AA8" s="3">
        <v>1</v>
      </c>
      <c r="AB8">
        <f>MIN(100,1.5*AA8)</f>
        <v>1.5</v>
      </c>
      <c r="AC8" t="s">
        <v>1</v>
      </c>
      <c r="AD8" t="s">
        <v>2</v>
      </c>
      <c r="AE8" t="s">
        <v>1</v>
      </c>
      <c r="AF8" s="3">
        <v>50</v>
      </c>
      <c r="AG8">
        <f>COUNTIF(B8:AF8,0)+COUNTBLANK(B8:AF8)</f>
        <v>3</v>
      </c>
      <c r="AH8">
        <f>(SUM(C8:AE8)-L8-T8-AA8-AB8)/1.6</f>
        <v>58.75</v>
      </c>
      <c r="AI8">
        <f>(SUM(L8,T8,AB8)-MIN(L8,T8,AB8))/2</f>
        <v>33.5</v>
      </c>
      <c r="AJ8">
        <v>10</v>
      </c>
      <c r="AK8">
        <v>6</v>
      </c>
      <c r="AL8" s="3">
        <v>50</v>
      </c>
      <c r="AM8">
        <f>0.12*AH8+0.4*AI8+0.6*AJ8+AK8+AF8*0.3</f>
        <v>47.45</v>
      </c>
      <c r="AN8" t="str">
        <f>LOOKUP(AM8,$AP$4:$AQ$12)</f>
        <v>D</v>
      </c>
      <c r="AO8"/>
      <c r="AP8" s="3">
        <v>63</v>
      </c>
      <c r="AQ8" t="s">
        <v>41</v>
      </c>
      <c r="AR8">
        <f t="shared" si="0"/>
        <v>0</v>
      </c>
      <c r="AS8"/>
      <c r="AT8"/>
      <c r="AU8"/>
      <c r="AV8"/>
      <c r="AW8"/>
    </row>
    <row r="9" spans="1:49" s="3" customFormat="1" x14ac:dyDescent="0.25">
      <c r="A9" t="s">
        <v>58</v>
      </c>
      <c r="B9" t="s">
        <v>1</v>
      </c>
      <c r="C9">
        <v>8</v>
      </c>
      <c r="D9">
        <v>6</v>
      </c>
      <c r="E9">
        <v>8</v>
      </c>
      <c r="F9" s="3">
        <v>6</v>
      </c>
      <c r="G9" t="s">
        <v>1</v>
      </c>
      <c r="H9"/>
      <c r="I9" s="3">
        <v>6</v>
      </c>
      <c r="J9">
        <v>10</v>
      </c>
      <c r="K9" t="s">
        <v>1</v>
      </c>
      <c r="L9">
        <v>66</v>
      </c>
      <c r="M9">
        <v>10</v>
      </c>
      <c r="N9"/>
      <c r="O9"/>
      <c r="P9">
        <v>10</v>
      </c>
      <c r="Q9">
        <v>6</v>
      </c>
      <c r="R9">
        <v>10</v>
      </c>
      <c r="S9"/>
      <c r="T9" s="3">
        <v>57</v>
      </c>
      <c r="U9" t="s">
        <v>1</v>
      </c>
      <c r="V9">
        <v>7</v>
      </c>
      <c r="W9">
        <v>10</v>
      </c>
      <c r="X9"/>
      <c r="Y9" s="3">
        <v>0</v>
      </c>
      <c r="Z9" t="s">
        <v>1</v>
      </c>
      <c r="AA9" s="3">
        <v>25</v>
      </c>
      <c r="AB9">
        <f>MIN(100,1.5*AA9)</f>
        <v>37.5</v>
      </c>
      <c r="AC9" t="s">
        <v>1</v>
      </c>
      <c r="AD9">
        <v>0</v>
      </c>
      <c r="AE9" t="s">
        <v>1</v>
      </c>
      <c r="AF9" s="3">
        <v>28</v>
      </c>
      <c r="AG9">
        <f>COUNTIF(B9:AF9,0)+COUNTBLANK(B9:AF9)</f>
        <v>7</v>
      </c>
      <c r="AH9">
        <f>(SUM(C9:AE9)-L9-T9-AA9-AB9)/1.6</f>
        <v>60.625</v>
      </c>
      <c r="AI9">
        <f>(SUM(L9,T9,AB9)-MIN(L9,T9,AB9))/2</f>
        <v>61.5</v>
      </c>
      <c r="AJ9">
        <v>20</v>
      </c>
      <c r="AK9">
        <v>3</v>
      </c>
      <c r="AL9" s="3">
        <v>28</v>
      </c>
      <c r="AM9">
        <f>0.12*AH9+0.4*AI9+0.6*AJ9+AK9+AF9*0.3</f>
        <v>55.274999999999999</v>
      </c>
      <c r="AN9" t="str">
        <f>LOOKUP(AM9,$AP$4:$AQ$12)</f>
        <v>C</v>
      </c>
      <c r="AO9"/>
      <c r="AP9" s="3">
        <v>69.5</v>
      </c>
      <c r="AQ9" s="3" t="s">
        <v>34</v>
      </c>
      <c r="AR9">
        <f t="shared" si="0"/>
        <v>4</v>
      </c>
      <c r="AS9"/>
      <c r="AT9"/>
      <c r="AU9"/>
      <c r="AV9"/>
      <c r="AW9"/>
    </row>
    <row r="10" spans="1:49" x14ac:dyDescent="0.25">
      <c r="A10" t="s">
        <v>60</v>
      </c>
      <c r="B10" t="s">
        <v>1</v>
      </c>
      <c r="C10">
        <v>10</v>
      </c>
      <c r="D10">
        <v>5</v>
      </c>
      <c r="E10">
        <v>8</v>
      </c>
      <c r="F10" s="3">
        <v>10</v>
      </c>
      <c r="G10">
        <v>10</v>
      </c>
      <c r="H10">
        <v>10</v>
      </c>
      <c r="I10" s="3">
        <v>10</v>
      </c>
      <c r="J10" s="3">
        <v>9</v>
      </c>
      <c r="K10" t="s">
        <v>1</v>
      </c>
      <c r="L10">
        <v>103</v>
      </c>
      <c r="N10" t="s">
        <v>1</v>
      </c>
      <c r="O10">
        <v>10</v>
      </c>
      <c r="P10">
        <v>10</v>
      </c>
      <c r="Q10">
        <v>10</v>
      </c>
      <c r="R10">
        <v>10</v>
      </c>
      <c r="S10">
        <v>10</v>
      </c>
      <c r="T10" s="3">
        <v>100</v>
      </c>
      <c r="U10" t="s">
        <v>1</v>
      </c>
      <c r="V10">
        <v>7</v>
      </c>
      <c r="W10">
        <v>10</v>
      </c>
      <c r="X10">
        <v>10</v>
      </c>
      <c r="Y10" s="3">
        <v>10</v>
      </c>
      <c r="Z10" t="s">
        <v>1</v>
      </c>
      <c r="AA10" s="3">
        <v>105</v>
      </c>
      <c r="AB10">
        <v>105</v>
      </c>
      <c r="AC10" t="s">
        <v>1</v>
      </c>
      <c r="AD10">
        <v>10</v>
      </c>
      <c r="AE10" t="s">
        <v>1</v>
      </c>
      <c r="AF10" s="3">
        <v>89</v>
      </c>
      <c r="AG10">
        <f>COUNTIF(B10:AF10,0)+COUNTBLANK(B10:AF10)</f>
        <v>1</v>
      </c>
      <c r="AH10">
        <f>(SUM(C10:AE10)-L10-T10-AA10-AB10)/1.6</f>
        <v>105.625</v>
      </c>
      <c r="AI10">
        <f>(SUM(L10,T10,AB10)-MIN(L10,T10,AB10))/2</f>
        <v>104</v>
      </c>
      <c r="AJ10">
        <v>20</v>
      </c>
      <c r="AK10">
        <v>6</v>
      </c>
      <c r="AL10" s="3">
        <v>89</v>
      </c>
      <c r="AM10">
        <f>0.12*AH10+0.4*AI10+0.6*AJ10+AK10+AF10*0.3</f>
        <v>98.975000000000009</v>
      </c>
      <c r="AN10" t="str">
        <f>LOOKUP(AM10,$AP$4:$AQ$12)</f>
        <v>A</v>
      </c>
      <c r="AP10" s="3">
        <v>77</v>
      </c>
      <c r="AQ10" t="s">
        <v>42</v>
      </c>
      <c r="AR10">
        <f t="shared" si="0"/>
        <v>3</v>
      </c>
    </row>
    <row r="11" spans="1:49" x14ac:dyDescent="0.25">
      <c r="A11" t="s">
        <v>48</v>
      </c>
      <c r="B11" t="s">
        <v>1</v>
      </c>
      <c r="C11">
        <v>9</v>
      </c>
      <c r="D11">
        <v>6</v>
      </c>
      <c r="E11">
        <v>0</v>
      </c>
      <c r="F11">
        <v>5</v>
      </c>
      <c r="G11">
        <v>10</v>
      </c>
      <c r="H11">
        <v>7</v>
      </c>
      <c r="I11">
        <v>8</v>
      </c>
      <c r="J11">
        <v>10</v>
      </c>
      <c r="K11" t="s">
        <v>1</v>
      </c>
      <c r="L11">
        <v>81</v>
      </c>
      <c r="M11">
        <v>8</v>
      </c>
      <c r="N11" t="s">
        <v>1</v>
      </c>
      <c r="O11">
        <v>10</v>
      </c>
      <c r="P11">
        <v>10</v>
      </c>
      <c r="Q11">
        <v>10</v>
      </c>
      <c r="R11">
        <v>7</v>
      </c>
      <c r="S11">
        <v>8</v>
      </c>
      <c r="T11" s="1">
        <v>63</v>
      </c>
      <c r="U11" t="s">
        <v>1</v>
      </c>
      <c r="V11">
        <v>7</v>
      </c>
      <c r="W11">
        <v>10</v>
      </c>
      <c r="X11">
        <v>3</v>
      </c>
      <c r="Y11">
        <v>9</v>
      </c>
      <c r="Z11" t="s">
        <v>1</v>
      </c>
      <c r="AA11">
        <v>25</v>
      </c>
      <c r="AB11">
        <f>MIN(100,1.5*AA11)</f>
        <v>37.5</v>
      </c>
      <c r="AC11" t="s">
        <v>1</v>
      </c>
      <c r="AD11">
        <v>10</v>
      </c>
      <c r="AE11" t="s">
        <v>1</v>
      </c>
      <c r="AF11">
        <v>69</v>
      </c>
      <c r="AG11">
        <f>COUNTIF(B11:AF11,0)+COUNTBLANK(B11:AF11)</f>
        <v>1</v>
      </c>
      <c r="AH11">
        <f>(SUM(C11:AE11)-L11-T11-AA11-AB11)/1.6</f>
        <v>91.875</v>
      </c>
      <c r="AI11">
        <f>(SUM(L11,T11,AB11)-MIN(L11,T11,AB11))/2</f>
        <v>72</v>
      </c>
      <c r="AJ11">
        <v>15</v>
      </c>
      <c r="AK11">
        <v>6</v>
      </c>
      <c r="AL11">
        <v>69</v>
      </c>
      <c r="AM11">
        <f>0.12*AH11+0.4*AI11+0.6*AJ11+AK11+AF11*0.3</f>
        <v>75.525000000000006</v>
      </c>
      <c r="AN11" t="str">
        <f>LOOKUP(AM11,$AP$4:$AQ$12)</f>
        <v>B</v>
      </c>
      <c r="AP11" s="3">
        <v>82.5</v>
      </c>
      <c r="AQ11" t="s">
        <v>43</v>
      </c>
      <c r="AR11">
        <f t="shared" si="0"/>
        <v>2</v>
      </c>
    </row>
    <row r="12" spans="1:49" x14ac:dyDescent="0.25">
      <c r="A12" t="s">
        <v>56</v>
      </c>
      <c r="B12" t="s">
        <v>1</v>
      </c>
      <c r="C12">
        <v>9</v>
      </c>
      <c r="D12">
        <v>4</v>
      </c>
      <c r="E12">
        <v>10</v>
      </c>
      <c r="F12" s="3">
        <v>6</v>
      </c>
      <c r="G12">
        <v>6</v>
      </c>
      <c r="H12">
        <v>8</v>
      </c>
      <c r="I12" s="3">
        <v>7</v>
      </c>
      <c r="J12" s="3">
        <v>10</v>
      </c>
      <c r="K12" t="s">
        <v>1</v>
      </c>
      <c r="L12">
        <v>58</v>
      </c>
      <c r="M12">
        <v>5</v>
      </c>
      <c r="N12" t="s">
        <v>1</v>
      </c>
      <c r="O12">
        <v>9</v>
      </c>
      <c r="P12">
        <v>10</v>
      </c>
      <c r="Q12">
        <v>10</v>
      </c>
      <c r="R12">
        <v>7</v>
      </c>
      <c r="S12" s="3">
        <v>4</v>
      </c>
      <c r="T12" s="3">
        <v>24</v>
      </c>
      <c r="U12" t="s">
        <v>1</v>
      </c>
      <c r="W12">
        <v>10</v>
      </c>
      <c r="X12">
        <v>9</v>
      </c>
      <c r="Y12" s="3">
        <v>5</v>
      </c>
      <c r="Z12" t="s">
        <v>1</v>
      </c>
      <c r="AA12" s="3">
        <v>13</v>
      </c>
      <c r="AB12">
        <f>MIN(100,1.5*AA12)</f>
        <v>19.5</v>
      </c>
      <c r="AC12" t="s">
        <v>1</v>
      </c>
      <c r="AD12">
        <v>10</v>
      </c>
      <c r="AE12" t="s">
        <v>1</v>
      </c>
      <c r="AF12" s="3">
        <v>27</v>
      </c>
      <c r="AG12">
        <f>COUNTIF(B12:AF12,0)+COUNTBLANK(B12:AF12)</f>
        <v>1</v>
      </c>
      <c r="AH12">
        <f>(SUM(C12:AE12)-L12-T12-AA12-AB12)/1.6</f>
        <v>86.875</v>
      </c>
      <c r="AI12">
        <f>(SUM(L12,T12,AB12)-MIN(L12,T12,AB12))/2</f>
        <v>41</v>
      </c>
      <c r="AJ12">
        <v>15</v>
      </c>
      <c r="AK12">
        <v>3</v>
      </c>
      <c r="AL12" s="3">
        <v>27</v>
      </c>
      <c r="AM12">
        <f>0.12*AH12+0.4*AI12+0.6*AJ12+AK12+AF12*0.3</f>
        <v>46.925000000000004</v>
      </c>
      <c r="AN12" t="str">
        <f>LOOKUP(AM12,$AP$4:$AQ$12)</f>
        <v>D</v>
      </c>
      <c r="AP12" s="3">
        <v>90</v>
      </c>
      <c r="AQ12" s="3" t="s">
        <v>35</v>
      </c>
      <c r="AR12">
        <f t="shared" si="0"/>
        <v>3</v>
      </c>
    </row>
    <row r="13" spans="1:49" x14ac:dyDescent="0.25">
      <c r="A13" t="s">
        <v>71</v>
      </c>
      <c r="B13" t="s">
        <v>1</v>
      </c>
      <c r="C13">
        <v>10</v>
      </c>
      <c r="D13">
        <v>5</v>
      </c>
      <c r="E13">
        <v>10</v>
      </c>
      <c r="F13">
        <v>6</v>
      </c>
      <c r="G13">
        <v>8</v>
      </c>
      <c r="H13">
        <v>9</v>
      </c>
      <c r="I13" s="3">
        <v>10</v>
      </c>
      <c r="J13" s="3">
        <v>10</v>
      </c>
      <c r="K13" t="s">
        <v>1</v>
      </c>
      <c r="M13">
        <v>2</v>
      </c>
      <c r="N13" t="s">
        <v>1</v>
      </c>
      <c r="O13">
        <v>5</v>
      </c>
      <c r="P13">
        <v>6</v>
      </c>
      <c r="Q13">
        <v>6</v>
      </c>
      <c r="R13">
        <v>3</v>
      </c>
      <c r="S13">
        <v>2</v>
      </c>
      <c r="T13" s="4">
        <v>34</v>
      </c>
      <c r="U13" t="s">
        <v>1</v>
      </c>
      <c r="V13">
        <v>4</v>
      </c>
      <c r="W13">
        <v>10</v>
      </c>
      <c r="X13">
        <v>10</v>
      </c>
      <c r="Y13" s="3">
        <v>3</v>
      </c>
      <c r="Z13" t="s">
        <v>1</v>
      </c>
      <c r="AA13">
        <v>12</v>
      </c>
      <c r="AB13">
        <f>MIN(100,1.5*AA13)</f>
        <v>18</v>
      </c>
      <c r="AC13" t="s">
        <v>1</v>
      </c>
      <c r="AD13">
        <v>10</v>
      </c>
      <c r="AE13" t="s">
        <v>1</v>
      </c>
      <c r="AF13" s="3">
        <v>40</v>
      </c>
      <c r="AG13">
        <f>COUNTIF(B13:AF13,0)+COUNTBLANK(B13:AF13)</f>
        <v>1</v>
      </c>
      <c r="AH13">
        <f>(SUM(C13:AE13)-L13-T13-AA13-AB13)/1.6</f>
        <v>80.625</v>
      </c>
      <c r="AI13">
        <f>(SUM(L13,T13,AB13)-MIN(L13,T13,AB13))/2</f>
        <v>17</v>
      </c>
      <c r="AJ13">
        <v>15</v>
      </c>
      <c r="AK13">
        <v>1</v>
      </c>
      <c r="AL13" s="3">
        <v>40</v>
      </c>
      <c r="AM13">
        <f>0.12*AH13+0.4*AI13+0.6*AJ13+AK13+AF13*0.3</f>
        <v>38.475000000000001</v>
      </c>
      <c r="AN13" t="str">
        <f>LOOKUP(AM13,$AP$4:$AQ$12)</f>
        <v>D</v>
      </c>
      <c r="AR13" s="3">
        <f>SUM(AR4:AR12)</f>
        <v>27</v>
      </c>
    </row>
    <row r="14" spans="1:49" x14ac:dyDescent="0.25">
      <c r="A14" t="s">
        <v>65</v>
      </c>
      <c r="B14" t="s">
        <v>1</v>
      </c>
      <c r="C14">
        <v>9</v>
      </c>
      <c r="D14">
        <v>3</v>
      </c>
      <c r="F14">
        <v>7</v>
      </c>
      <c r="G14">
        <v>8</v>
      </c>
      <c r="H14">
        <v>3</v>
      </c>
      <c r="I14" s="3">
        <v>7</v>
      </c>
      <c r="J14" s="3">
        <v>10</v>
      </c>
      <c r="K14" t="s">
        <v>1</v>
      </c>
      <c r="L14">
        <v>85</v>
      </c>
      <c r="M14">
        <v>4</v>
      </c>
      <c r="N14" t="s">
        <v>1</v>
      </c>
      <c r="O14">
        <v>9</v>
      </c>
      <c r="P14">
        <v>10</v>
      </c>
      <c r="Q14">
        <v>9</v>
      </c>
      <c r="R14">
        <v>9</v>
      </c>
      <c r="S14">
        <v>5</v>
      </c>
      <c r="T14" s="4">
        <v>78</v>
      </c>
      <c r="U14" t="s">
        <v>1</v>
      </c>
      <c r="V14">
        <v>4</v>
      </c>
      <c r="W14">
        <v>10</v>
      </c>
      <c r="X14">
        <v>8</v>
      </c>
      <c r="Y14" s="3">
        <v>7</v>
      </c>
      <c r="Z14" t="s">
        <v>1</v>
      </c>
      <c r="AA14">
        <v>53</v>
      </c>
      <c r="AB14">
        <f>MIN(100,1.5*AA14)</f>
        <v>79.5</v>
      </c>
      <c r="AC14" t="s">
        <v>1</v>
      </c>
      <c r="AD14">
        <v>10</v>
      </c>
      <c r="AE14" t="s">
        <v>1</v>
      </c>
      <c r="AF14" s="3">
        <v>67</v>
      </c>
      <c r="AG14">
        <f>COUNTIF(B14:AF14,0)+COUNTBLANK(B14:AF14)</f>
        <v>1</v>
      </c>
      <c r="AH14">
        <f>(SUM(C14:AE14)-L14-T14-AA14-AB14)/1.6</f>
        <v>82.5</v>
      </c>
      <c r="AI14">
        <f>(SUM(L14,T14,AB14)-MIN(L14,T14,AB14))/2</f>
        <v>82.25</v>
      </c>
      <c r="AJ14">
        <v>20</v>
      </c>
      <c r="AK14">
        <v>6</v>
      </c>
      <c r="AL14" s="3">
        <v>67</v>
      </c>
      <c r="AM14">
        <f>0.12*AH14+0.4*AI14+0.6*AJ14+AK14+AF14*0.3</f>
        <v>80.899999999999991</v>
      </c>
      <c r="AN14" t="str">
        <f>LOOKUP(AM14,$AP$4:$AQ$12)</f>
        <v>B+</v>
      </c>
    </row>
    <row r="15" spans="1:49" x14ac:dyDescent="0.25">
      <c r="A15" t="s">
        <v>67</v>
      </c>
      <c r="B15" t="s">
        <v>1</v>
      </c>
      <c r="C15">
        <v>6</v>
      </c>
      <c r="D15">
        <v>3</v>
      </c>
      <c r="E15">
        <v>10</v>
      </c>
      <c r="G15">
        <v>8</v>
      </c>
      <c r="H15">
        <v>8</v>
      </c>
      <c r="I15" s="3">
        <v>9</v>
      </c>
      <c r="J15" s="3">
        <v>8</v>
      </c>
      <c r="K15" t="s">
        <v>1</v>
      </c>
      <c r="L15">
        <v>59</v>
      </c>
      <c r="M15" t="s">
        <v>1</v>
      </c>
      <c r="N15" t="s">
        <v>1</v>
      </c>
      <c r="O15">
        <v>9</v>
      </c>
      <c r="P15">
        <v>8</v>
      </c>
      <c r="Q15">
        <v>9</v>
      </c>
      <c r="R15">
        <v>2</v>
      </c>
      <c r="S15">
        <v>1</v>
      </c>
      <c r="T15" s="3">
        <v>11</v>
      </c>
      <c r="U15" t="s">
        <v>1</v>
      </c>
      <c r="W15">
        <v>10</v>
      </c>
      <c r="X15">
        <v>3</v>
      </c>
      <c r="Y15" s="3">
        <v>6</v>
      </c>
      <c r="Z15" t="s">
        <v>1</v>
      </c>
      <c r="AA15">
        <v>13</v>
      </c>
      <c r="AB15">
        <f>MIN(100,1.5*AA15)</f>
        <v>19.5</v>
      </c>
      <c r="AC15" t="s">
        <v>1</v>
      </c>
      <c r="AD15">
        <v>10</v>
      </c>
      <c r="AE15" t="s">
        <v>1</v>
      </c>
      <c r="AF15" s="3">
        <v>38</v>
      </c>
      <c r="AG15">
        <f>COUNTIF(B15:AF15,0)+COUNTBLANK(B15:AF15)</f>
        <v>2</v>
      </c>
      <c r="AH15">
        <f>(SUM(C15:AE15)-L15-T15-AA15-AB15)/1.6</f>
        <v>68.75</v>
      </c>
      <c r="AI15">
        <f>(SUM(L15,T15,AB15)-MIN(L15,T15,AB15))/2</f>
        <v>39.25</v>
      </c>
      <c r="AJ15">
        <v>0</v>
      </c>
      <c r="AK15">
        <v>3</v>
      </c>
      <c r="AL15" s="3">
        <v>38</v>
      </c>
      <c r="AM15">
        <f>0.12*AH15+0.4*AI15+0.6*AJ15+AK15+AF15*0.3</f>
        <v>38.35</v>
      </c>
      <c r="AN15" t="str">
        <f>LOOKUP(AM15,$AP$4:$AQ$12)</f>
        <v>D</v>
      </c>
    </row>
    <row r="16" spans="1:49" x14ac:dyDescent="0.25">
      <c r="A16" t="s">
        <v>66</v>
      </c>
      <c r="B16" t="s">
        <v>1</v>
      </c>
      <c r="C16">
        <v>10</v>
      </c>
      <c r="D16">
        <v>6</v>
      </c>
      <c r="E16">
        <v>10</v>
      </c>
      <c r="F16">
        <v>6</v>
      </c>
      <c r="G16">
        <v>8</v>
      </c>
      <c r="H16">
        <v>9</v>
      </c>
      <c r="I16" s="3">
        <v>10</v>
      </c>
      <c r="J16" s="3">
        <v>10</v>
      </c>
      <c r="L16">
        <v>61</v>
      </c>
      <c r="N16" t="s">
        <v>1</v>
      </c>
      <c r="O16">
        <v>10</v>
      </c>
      <c r="P16">
        <v>8</v>
      </c>
      <c r="Q16">
        <v>9</v>
      </c>
      <c r="R16">
        <v>8</v>
      </c>
      <c r="S16">
        <v>6</v>
      </c>
      <c r="T16" s="4">
        <v>59</v>
      </c>
      <c r="U16" t="s">
        <v>1</v>
      </c>
      <c r="V16">
        <v>4</v>
      </c>
      <c r="W16">
        <v>10</v>
      </c>
      <c r="Y16" s="3">
        <v>6</v>
      </c>
      <c r="Z16" t="s">
        <v>1</v>
      </c>
      <c r="AA16">
        <v>55</v>
      </c>
      <c r="AB16">
        <f>MIN(100,1.5*AA16)</f>
        <v>82.5</v>
      </c>
      <c r="AC16" t="s">
        <v>1</v>
      </c>
      <c r="AD16">
        <v>10</v>
      </c>
      <c r="AE16" t="s">
        <v>1</v>
      </c>
      <c r="AF16" s="3">
        <v>56</v>
      </c>
      <c r="AG16">
        <f>COUNTIF(B16:AF16,0)+COUNTBLANK(B16:AF16)</f>
        <v>3</v>
      </c>
      <c r="AH16">
        <f>(SUM(C16:AE16)-L16-T16-AA16-AB16)/1.6</f>
        <v>87.5</v>
      </c>
      <c r="AI16">
        <f>(SUM(L16,T16,AB16)-MIN(L16,T16,AB16))/2</f>
        <v>71.75</v>
      </c>
      <c r="AJ16">
        <v>15</v>
      </c>
      <c r="AK16">
        <v>6</v>
      </c>
      <c r="AL16" s="3">
        <v>56</v>
      </c>
      <c r="AM16">
        <f>0.12*AH16+0.4*AI16+0.6*AJ16+AK16+AF16*0.3</f>
        <v>71</v>
      </c>
      <c r="AN16" t="str">
        <f>LOOKUP(AM16,$AP$4:$AQ$12)</f>
        <v>B</v>
      </c>
    </row>
    <row r="17" spans="1:49" x14ac:dyDescent="0.25">
      <c r="A17" s="3" t="s">
        <v>51</v>
      </c>
      <c r="B17" s="3" t="s">
        <v>1</v>
      </c>
      <c r="C17" s="3">
        <v>8</v>
      </c>
      <c r="D17" s="3">
        <v>7</v>
      </c>
      <c r="E17">
        <v>10</v>
      </c>
      <c r="F17" s="3">
        <v>6</v>
      </c>
      <c r="H17" s="3">
        <v>9</v>
      </c>
      <c r="I17" s="3">
        <v>6</v>
      </c>
      <c r="J17" s="3">
        <v>8</v>
      </c>
      <c r="K17" t="s">
        <v>1</v>
      </c>
      <c r="L17" s="3">
        <v>71</v>
      </c>
      <c r="M17" s="3"/>
      <c r="N17" t="s">
        <v>1</v>
      </c>
      <c r="O17">
        <v>10</v>
      </c>
      <c r="P17" s="3">
        <v>6</v>
      </c>
      <c r="Q17" s="3">
        <v>9</v>
      </c>
      <c r="R17" s="3"/>
      <c r="S17" s="3">
        <v>6</v>
      </c>
      <c r="T17" s="3">
        <v>39</v>
      </c>
      <c r="U17" t="s">
        <v>1</v>
      </c>
      <c r="V17" s="3"/>
      <c r="W17" s="3">
        <v>10</v>
      </c>
      <c r="X17" s="3">
        <v>3</v>
      </c>
      <c r="Y17" s="3">
        <v>3</v>
      </c>
      <c r="Z17" t="s">
        <v>1</v>
      </c>
      <c r="AA17" s="3">
        <v>17</v>
      </c>
      <c r="AB17">
        <f>MIN(100,1.5*AA17)</f>
        <v>25.5</v>
      </c>
      <c r="AC17" t="s">
        <v>1</v>
      </c>
      <c r="AD17" s="3">
        <v>10</v>
      </c>
      <c r="AE17" t="s">
        <v>1</v>
      </c>
      <c r="AF17" s="3">
        <v>31</v>
      </c>
      <c r="AG17">
        <f>COUNTIF(B17:AF17,0)+COUNTBLANK(B17:AF17)</f>
        <v>4</v>
      </c>
      <c r="AH17">
        <f>(SUM(C17:AE17)-L17-T17-AA17-AB17)/1.6</f>
        <v>69.375</v>
      </c>
      <c r="AI17">
        <f>(SUM(L17,T17,AB17)-MIN(L17,T17,AB17))/2</f>
        <v>55</v>
      </c>
      <c r="AJ17">
        <v>0</v>
      </c>
      <c r="AK17">
        <v>1</v>
      </c>
      <c r="AL17" s="3">
        <v>31</v>
      </c>
      <c r="AM17">
        <f>0.12*AH17+0.4*AI17+0.6*AJ17+AK17+AF17*0.3</f>
        <v>40.625</v>
      </c>
      <c r="AN17" t="str">
        <f>LOOKUP(AM17,$AP$4:$AQ$12)</f>
        <v>D</v>
      </c>
      <c r="AO17" s="3"/>
      <c r="AP17" s="3"/>
      <c r="AQ17" s="3"/>
      <c r="AR17" s="3"/>
      <c r="AS17" s="3"/>
      <c r="AT17" s="3"/>
      <c r="AU17" s="3"/>
      <c r="AV17" s="3"/>
      <c r="AW17" s="3"/>
    </row>
    <row r="18" spans="1:49" x14ac:dyDescent="0.25">
      <c r="A18" s="5">
        <v>445</v>
      </c>
      <c r="C18">
        <v>8</v>
      </c>
      <c r="G18" t="s">
        <v>1</v>
      </c>
      <c r="H18">
        <v>9</v>
      </c>
      <c r="I18" s="3">
        <v>9</v>
      </c>
      <c r="J18" s="3">
        <v>10</v>
      </c>
      <c r="K18" t="s">
        <v>1</v>
      </c>
      <c r="L18">
        <v>54</v>
      </c>
      <c r="M18">
        <v>2</v>
      </c>
      <c r="N18" t="s">
        <v>1</v>
      </c>
      <c r="O18">
        <v>9</v>
      </c>
      <c r="P18">
        <v>8</v>
      </c>
      <c r="Q18">
        <v>9</v>
      </c>
      <c r="T18" s="4">
        <v>75</v>
      </c>
      <c r="U18" t="s">
        <v>1</v>
      </c>
      <c r="V18">
        <v>5</v>
      </c>
      <c r="W18">
        <v>10</v>
      </c>
      <c r="Y18" s="3">
        <v>0</v>
      </c>
      <c r="Z18" t="s">
        <v>1</v>
      </c>
      <c r="AA18">
        <v>30</v>
      </c>
      <c r="AB18" s="1">
        <v>56</v>
      </c>
      <c r="AC18" t="s">
        <v>1</v>
      </c>
      <c r="AD18">
        <v>8</v>
      </c>
      <c r="AE18" t="s">
        <v>1</v>
      </c>
      <c r="AF18" s="3">
        <v>31</v>
      </c>
      <c r="AG18">
        <f>COUNTIF(B18:AF18,0)+COUNTBLANK(B18:AF18)</f>
        <v>8</v>
      </c>
      <c r="AH18">
        <f>(SUM(C18:AE18)-L18-T18-AA18-AB18)/1.6</f>
        <v>54.375</v>
      </c>
      <c r="AI18">
        <f>(SUM(L18,T18,AB18)-MIN(L18,T18,AB18))/2</f>
        <v>65.5</v>
      </c>
      <c r="AJ18">
        <v>20</v>
      </c>
      <c r="AL18" s="3">
        <v>31</v>
      </c>
      <c r="AM18">
        <f>0.12*AH18+0.4*AI18+0.6*AJ18+AK18+AF18*0.3</f>
        <v>54.024999999999999</v>
      </c>
      <c r="AN18" t="str">
        <f>LOOKUP(AM18,$AP$4:$AQ$12)</f>
        <v>C</v>
      </c>
    </row>
    <row r="19" spans="1:49" x14ac:dyDescent="0.25">
      <c r="A19" t="s">
        <v>64</v>
      </c>
      <c r="B19" t="s">
        <v>1</v>
      </c>
      <c r="C19">
        <v>9</v>
      </c>
      <c r="D19">
        <v>8</v>
      </c>
      <c r="E19">
        <v>8</v>
      </c>
      <c r="G19">
        <v>8</v>
      </c>
      <c r="H19">
        <v>9</v>
      </c>
      <c r="I19" s="3">
        <v>10</v>
      </c>
      <c r="J19" s="3">
        <v>10</v>
      </c>
      <c r="K19" t="s">
        <v>1</v>
      </c>
      <c r="L19">
        <v>101</v>
      </c>
      <c r="M19">
        <v>8</v>
      </c>
      <c r="N19" t="s">
        <v>1</v>
      </c>
      <c r="O19">
        <v>7</v>
      </c>
      <c r="Q19">
        <v>7</v>
      </c>
      <c r="S19">
        <v>6</v>
      </c>
      <c r="T19" s="3">
        <v>76</v>
      </c>
      <c r="U19" t="s">
        <v>1</v>
      </c>
      <c r="W19">
        <v>10</v>
      </c>
      <c r="X19">
        <v>8</v>
      </c>
      <c r="Y19" s="3">
        <v>6</v>
      </c>
      <c r="Z19" t="s">
        <v>1</v>
      </c>
      <c r="AA19">
        <v>55</v>
      </c>
      <c r="AB19">
        <f>MIN(100,1.5*AA19)</f>
        <v>82.5</v>
      </c>
      <c r="AC19" t="s">
        <v>1</v>
      </c>
      <c r="AD19" t="s">
        <v>2</v>
      </c>
      <c r="AE19" t="s">
        <v>1</v>
      </c>
      <c r="AF19" s="3">
        <v>40</v>
      </c>
      <c r="AG19">
        <f>COUNTIF(B19:AF19,0)+COUNTBLANK(B19:AF19)</f>
        <v>4</v>
      </c>
      <c r="AH19">
        <f>(SUM(C19:AE19)-L19-T19-AA19-AB19)/1.6</f>
        <v>71.25</v>
      </c>
      <c r="AI19">
        <f>(SUM(L19,T19,AB19)-MIN(L19,T19,AB19))/2</f>
        <v>91.75</v>
      </c>
      <c r="AJ19">
        <v>5</v>
      </c>
      <c r="AK19">
        <v>1</v>
      </c>
      <c r="AL19" s="3">
        <v>40</v>
      </c>
      <c r="AM19">
        <f>0.12*AH19+0.4*AI19+0.6*AJ19+AK19+AF19*0.3</f>
        <v>61.25</v>
      </c>
      <c r="AN19" t="str">
        <f>LOOKUP(AM19,$AP$4:$AQ$12)</f>
        <v>C+</v>
      </c>
    </row>
    <row r="20" spans="1:49" x14ac:dyDescent="0.25">
      <c r="A20" t="s">
        <v>68</v>
      </c>
      <c r="B20" t="s">
        <v>1</v>
      </c>
      <c r="C20">
        <v>5</v>
      </c>
      <c r="D20">
        <v>5</v>
      </c>
      <c r="E20">
        <v>6</v>
      </c>
      <c r="F20">
        <v>2</v>
      </c>
      <c r="G20">
        <v>6</v>
      </c>
      <c r="H20">
        <v>9</v>
      </c>
      <c r="I20" s="3">
        <v>6</v>
      </c>
      <c r="J20" s="3">
        <v>10</v>
      </c>
      <c r="K20" t="s">
        <v>1</v>
      </c>
      <c r="L20">
        <v>63</v>
      </c>
      <c r="N20" t="s">
        <v>1</v>
      </c>
      <c r="O20">
        <v>10</v>
      </c>
      <c r="P20">
        <v>10</v>
      </c>
      <c r="Q20">
        <v>8</v>
      </c>
      <c r="T20" s="3">
        <v>21</v>
      </c>
      <c r="U20" t="s">
        <v>1</v>
      </c>
      <c r="V20">
        <v>3</v>
      </c>
      <c r="Y20" s="3">
        <v>6</v>
      </c>
      <c r="Z20" t="s">
        <v>1</v>
      </c>
      <c r="AA20">
        <v>6</v>
      </c>
      <c r="AB20">
        <f>MIN(100,1.5*AA20)</f>
        <v>9</v>
      </c>
      <c r="AC20" t="s">
        <v>1</v>
      </c>
      <c r="AD20">
        <v>10</v>
      </c>
      <c r="AE20" t="s">
        <v>1</v>
      </c>
      <c r="AF20" s="3">
        <v>21</v>
      </c>
      <c r="AG20">
        <f>COUNTIF(B20:AF20,0)+COUNTBLANK(B20:AF20)</f>
        <v>5</v>
      </c>
      <c r="AH20">
        <f>(SUM(C20:AE20)-L20-T20-AA20-AB20)/1.6</f>
        <v>60</v>
      </c>
      <c r="AI20">
        <f>(SUM(L20,T20,AB20)-MIN(L20,T20,AB20))/2</f>
        <v>42</v>
      </c>
      <c r="AJ20">
        <v>20</v>
      </c>
      <c r="AK20">
        <v>1</v>
      </c>
      <c r="AL20" s="3">
        <v>21</v>
      </c>
      <c r="AM20">
        <f>0.12*AH20+0.4*AI20+0.6*AJ20+AK20+AF20*0.3</f>
        <v>43.3</v>
      </c>
      <c r="AN20" t="str">
        <f>LOOKUP(AM20,$AP$4:$AQ$12)</f>
        <v>D</v>
      </c>
    </row>
    <row r="21" spans="1:49" x14ac:dyDescent="0.25">
      <c r="A21" s="3" t="s">
        <v>53</v>
      </c>
      <c r="B21" s="3" t="s">
        <v>1</v>
      </c>
      <c r="C21" s="3">
        <v>9</v>
      </c>
      <c r="D21" s="3">
        <v>6</v>
      </c>
      <c r="E21" s="3">
        <v>5</v>
      </c>
      <c r="F21" s="3"/>
      <c r="G21" s="3">
        <v>7</v>
      </c>
      <c r="H21" s="3">
        <v>10</v>
      </c>
      <c r="I21" s="3">
        <v>10</v>
      </c>
      <c r="J21" s="3">
        <v>9</v>
      </c>
      <c r="K21" t="s">
        <v>1</v>
      </c>
      <c r="L21" s="3">
        <v>57</v>
      </c>
      <c r="M21" s="3"/>
      <c r="N21" s="3"/>
      <c r="O21" s="3">
        <v>9</v>
      </c>
      <c r="P21" s="3">
        <v>3</v>
      </c>
      <c r="Q21" s="3">
        <v>9</v>
      </c>
      <c r="R21" s="3"/>
      <c r="S21" s="3">
        <v>6</v>
      </c>
      <c r="T21" s="3">
        <v>48</v>
      </c>
      <c r="U21" t="s">
        <v>1</v>
      </c>
      <c r="V21" s="3">
        <v>6</v>
      </c>
      <c r="W21" s="3">
        <v>10</v>
      </c>
      <c r="X21" s="3"/>
      <c r="Y21" s="3"/>
      <c r="Z21" t="s">
        <v>1</v>
      </c>
      <c r="AA21" s="3">
        <v>37</v>
      </c>
      <c r="AB21">
        <f>MIN(100,1.5*AA21)</f>
        <v>55.5</v>
      </c>
      <c r="AC21" t="s">
        <v>1</v>
      </c>
      <c r="AD21" s="3">
        <v>10</v>
      </c>
      <c r="AE21" t="s">
        <v>1</v>
      </c>
      <c r="AF21" s="3">
        <v>17</v>
      </c>
      <c r="AG21">
        <f>COUNTIF(B21:AF21,0)+COUNTBLANK(B21:AF21)</f>
        <v>6</v>
      </c>
      <c r="AH21">
        <f>(SUM(C21:AE21)-L21-T21-AA21-AB21)/1.6</f>
        <v>68.125</v>
      </c>
      <c r="AI21">
        <f>(SUM(L21,T21,AB21)-MIN(L21,T21,AB21))/2</f>
        <v>56.25</v>
      </c>
      <c r="AJ21">
        <v>0</v>
      </c>
      <c r="AL21" s="3">
        <v>17</v>
      </c>
      <c r="AM21">
        <f>0.12*AH21+0.4*AI21+0.6*AJ21+AK21+AF21*0.3</f>
        <v>35.774999999999999</v>
      </c>
      <c r="AN21" t="str">
        <f>LOOKUP(AM21,$AP$4:$AQ$12)</f>
        <v>D</v>
      </c>
      <c r="AO21" s="3"/>
      <c r="AP21" s="3"/>
      <c r="AQ21" s="3"/>
      <c r="AR21" s="3"/>
      <c r="AS21" s="3"/>
      <c r="AT21" s="3"/>
      <c r="AU21" s="3"/>
      <c r="AV21" s="3"/>
      <c r="AW21" s="3"/>
    </row>
    <row r="22" spans="1:49" x14ac:dyDescent="0.25">
      <c r="A22" t="s">
        <v>49</v>
      </c>
      <c r="B22" t="s">
        <v>1</v>
      </c>
      <c r="C22">
        <v>7</v>
      </c>
      <c r="D22">
        <v>6</v>
      </c>
      <c r="E22">
        <v>0</v>
      </c>
      <c r="F22">
        <v>3</v>
      </c>
      <c r="G22">
        <v>8</v>
      </c>
      <c r="H22">
        <v>6</v>
      </c>
      <c r="I22">
        <v>7</v>
      </c>
      <c r="J22">
        <v>10</v>
      </c>
      <c r="K22" t="s">
        <v>1</v>
      </c>
      <c r="L22">
        <v>40</v>
      </c>
      <c r="N22" t="s">
        <v>1</v>
      </c>
      <c r="O22">
        <v>9</v>
      </c>
      <c r="P22">
        <v>10</v>
      </c>
      <c r="Q22">
        <v>8</v>
      </c>
      <c r="R22">
        <v>0</v>
      </c>
      <c r="S22">
        <v>2</v>
      </c>
      <c r="T22" s="1">
        <v>50</v>
      </c>
      <c r="U22" t="s">
        <v>1</v>
      </c>
      <c r="V22">
        <v>4</v>
      </c>
      <c r="W22">
        <v>10</v>
      </c>
      <c r="X22">
        <v>3</v>
      </c>
      <c r="Y22">
        <v>3</v>
      </c>
      <c r="Z22" t="s">
        <v>1</v>
      </c>
      <c r="AA22">
        <v>6</v>
      </c>
      <c r="AB22">
        <f>MIN(100,1.5*AA22)</f>
        <v>9</v>
      </c>
      <c r="AC22" t="s">
        <v>1</v>
      </c>
      <c r="AD22">
        <v>10</v>
      </c>
      <c r="AE22" t="s">
        <v>1</v>
      </c>
      <c r="AF22">
        <v>36</v>
      </c>
      <c r="AG22">
        <f>COUNTIF(B22:AF22,0)+COUNTBLANK(B22:AF22)</f>
        <v>3</v>
      </c>
      <c r="AH22">
        <f>(SUM(C22:AE22)-L22-T22-AA22-AB22)/1.6</f>
        <v>66.25</v>
      </c>
      <c r="AI22">
        <f>(SUM(L22,T22,AB22)-MIN(L22,T22,AB22))/2</f>
        <v>45</v>
      </c>
      <c r="AJ22">
        <v>0</v>
      </c>
      <c r="AK22">
        <v>3</v>
      </c>
      <c r="AL22">
        <v>36</v>
      </c>
      <c r="AM22">
        <f>0.12*AH22+0.4*AI22+0.6*AJ22+AK22+AF22*0.3</f>
        <v>39.75</v>
      </c>
      <c r="AN22" t="str">
        <f>LOOKUP(AM22,$AP$4:$AQ$12)</f>
        <v>D</v>
      </c>
    </row>
    <row r="23" spans="1:49" x14ac:dyDescent="0.25">
      <c r="A23" s="5">
        <v>645</v>
      </c>
      <c r="D23">
        <v>4</v>
      </c>
      <c r="E23">
        <v>5</v>
      </c>
      <c r="F23">
        <v>8</v>
      </c>
      <c r="G23">
        <v>6</v>
      </c>
      <c r="H23">
        <v>8</v>
      </c>
      <c r="I23" s="3">
        <v>8</v>
      </c>
      <c r="J23" s="3">
        <v>8</v>
      </c>
      <c r="K23" t="s">
        <v>1</v>
      </c>
      <c r="L23">
        <v>77</v>
      </c>
      <c r="M23">
        <v>6</v>
      </c>
      <c r="N23" t="s">
        <v>1</v>
      </c>
      <c r="O23">
        <v>10</v>
      </c>
      <c r="P23">
        <v>8</v>
      </c>
      <c r="Q23">
        <v>7</v>
      </c>
      <c r="R23">
        <v>8</v>
      </c>
      <c r="S23">
        <v>8</v>
      </c>
      <c r="T23" s="4">
        <v>74</v>
      </c>
      <c r="U23" t="s">
        <v>1</v>
      </c>
      <c r="V23">
        <v>4</v>
      </c>
      <c r="W23">
        <v>10</v>
      </c>
      <c r="Y23" s="3">
        <v>7</v>
      </c>
      <c r="Z23" t="s">
        <v>1</v>
      </c>
      <c r="AA23">
        <v>40</v>
      </c>
      <c r="AB23">
        <f>MIN(100,1.5*AA23)</f>
        <v>60</v>
      </c>
      <c r="AC23" t="s">
        <v>1</v>
      </c>
      <c r="AD23">
        <v>10</v>
      </c>
      <c r="AE23" t="s">
        <v>1</v>
      </c>
      <c r="AF23" s="3">
        <v>58</v>
      </c>
      <c r="AG23">
        <f>COUNTIF(B23:AF23,0)+COUNTBLANK(B23:AF23)</f>
        <v>3</v>
      </c>
      <c r="AH23">
        <f>(SUM(C23:AE23)-L23-T23-AA23-AB23)/1.6</f>
        <v>78.125</v>
      </c>
      <c r="AI23">
        <f>(SUM(L23,T23,AB23)-MIN(L23,T23,AB23))/2</f>
        <v>75.5</v>
      </c>
      <c r="AJ23">
        <v>15</v>
      </c>
      <c r="AK23">
        <v>6</v>
      </c>
      <c r="AL23" s="3">
        <v>58</v>
      </c>
      <c r="AM23">
        <f>0.12*AH23+0.4*AI23+0.6*AJ23+AK23+AF23*0.3</f>
        <v>71.974999999999994</v>
      </c>
      <c r="AN23" t="str">
        <f>LOOKUP(AM23,$AP$4:$AQ$12)</f>
        <v>B</v>
      </c>
    </row>
    <row r="24" spans="1:49" x14ac:dyDescent="0.25">
      <c r="A24" t="s">
        <v>69</v>
      </c>
      <c r="B24" t="s">
        <v>1</v>
      </c>
      <c r="C24">
        <v>10</v>
      </c>
      <c r="D24">
        <v>6</v>
      </c>
      <c r="E24">
        <v>7</v>
      </c>
      <c r="F24">
        <v>5</v>
      </c>
      <c r="H24">
        <v>8</v>
      </c>
      <c r="I24" s="3">
        <v>8</v>
      </c>
      <c r="J24" s="3">
        <v>10</v>
      </c>
      <c r="K24" t="s">
        <v>1</v>
      </c>
      <c r="L24">
        <v>79</v>
      </c>
      <c r="M24">
        <v>8</v>
      </c>
      <c r="N24" t="s">
        <v>1</v>
      </c>
      <c r="O24">
        <v>9</v>
      </c>
      <c r="P24">
        <v>10</v>
      </c>
      <c r="Q24">
        <v>9</v>
      </c>
      <c r="S24">
        <v>6</v>
      </c>
      <c r="T24" s="4">
        <v>77</v>
      </c>
      <c r="U24" t="s">
        <v>1</v>
      </c>
      <c r="V24">
        <v>4</v>
      </c>
      <c r="W24">
        <v>10</v>
      </c>
      <c r="X24">
        <v>10</v>
      </c>
      <c r="Y24" s="3">
        <v>0</v>
      </c>
      <c r="Z24" t="s">
        <v>1</v>
      </c>
      <c r="AA24">
        <v>25</v>
      </c>
      <c r="AB24">
        <f>MIN(100,1.5*AA24)</f>
        <v>37.5</v>
      </c>
      <c r="AC24" t="s">
        <v>1</v>
      </c>
      <c r="AD24">
        <v>10</v>
      </c>
      <c r="AE24" t="s">
        <v>1</v>
      </c>
      <c r="AF24" s="3">
        <v>80</v>
      </c>
      <c r="AG24">
        <f>COUNTIF(B24:AF24,0)+COUNTBLANK(B24:AF24)</f>
        <v>3</v>
      </c>
      <c r="AH24">
        <f>(SUM(C24:AE24)-L24-T24-AA24-AB24)/1.6</f>
        <v>81.25</v>
      </c>
      <c r="AI24">
        <f>(SUM(L24,T24,AB24)-MIN(L24,T24,AB24))/2</f>
        <v>78</v>
      </c>
      <c r="AJ24">
        <v>20</v>
      </c>
      <c r="AK24">
        <v>6</v>
      </c>
      <c r="AL24" s="3">
        <v>80</v>
      </c>
      <c r="AM24">
        <f>0.12*AH24+0.4*AI24+0.6*AJ24+AK24+AF24*0.3</f>
        <v>82.95</v>
      </c>
      <c r="AN24" t="str">
        <f>LOOKUP(AM24,$AP$4:$AQ$12)</f>
        <v>A-</v>
      </c>
    </row>
    <row r="25" spans="1:49" x14ac:dyDescent="0.25">
      <c r="A25" s="3" t="s">
        <v>52</v>
      </c>
      <c r="B25" s="3" t="s">
        <v>1</v>
      </c>
      <c r="C25" s="3">
        <v>8</v>
      </c>
      <c r="D25" s="3">
        <v>7</v>
      </c>
      <c r="E25" s="3">
        <v>5</v>
      </c>
      <c r="F25" s="3">
        <v>5</v>
      </c>
      <c r="G25" s="3">
        <v>7</v>
      </c>
      <c r="H25" s="3">
        <v>6</v>
      </c>
      <c r="I25" s="3">
        <v>9</v>
      </c>
      <c r="J25" s="3">
        <v>10</v>
      </c>
      <c r="K25" t="s">
        <v>1</v>
      </c>
      <c r="L25" s="3">
        <v>88</v>
      </c>
      <c r="M25" s="3">
        <v>6</v>
      </c>
      <c r="N25" t="s">
        <v>1</v>
      </c>
      <c r="O25">
        <v>9</v>
      </c>
      <c r="P25" s="3">
        <v>10</v>
      </c>
      <c r="Q25" s="3">
        <v>10</v>
      </c>
      <c r="R25" s="3">
        <v>1</v>
      </c>
      <c r="S25" s="3">
        <v>4</v>
      </c>
      <c r="T25" s="4">
        <v>77</v>
      </c>
      <c r="U25" t="s">
        <v>1</v>
      </c>
      <c r="V25" s="3">
        <v>5</v>
      </c>
      <c r="W25" s="3">
        <v>10</v>
      </c>
      <c r="X25" s="3">
        <v>9</v>
      </c>
      <c r="Y25" s="3">
        <v>6</v>
      </c>
      <c r="Z25" t="s">
        <v>1</v>
      </c>
      <c r="AA25" s="3">
        <v>21</v>
      </c>
      <c r="AB25">
        <f>MIN(100,1.5*AA25)</f>
        <v>31.5</v>
      </c>
      <c r="AC25" t="s">
        <v>1</v>
      </c>
      <c r="AD25" s="3">
        <v>10</v>
      </c>
      <c r="AE25" t="s">
        <v>1</v>
      </c>
      <c r="AF25" s="3">
        <v>71</v>
      </c>
      <c r="AG25">
        <f>COUNTIF(B25:AF25,0)+COUNTBLANK(B25:AF25)</f>
        <v>0</v>
      </c>
      <c r="AH25">
        <f>(SUM(C25:AE25)-L25-T25-AA25-AB25)/1.6</f>
        <v>85.625</v>
      </c>
      <c r="AI25">
        <f>(SUM(L25,T25,AB25)-MIN(L25,T25,AB25))/2</f>
        <v>82.5</v>
      </c>
      <c r="AJ25">
        <v>15</v>
      </c>
      <c r="AK25">
        <v>6</v>
      </c>
      <c r="AL25" s="3">
        <v>71</v>
      </c>
      <c r="AM25">
        <f>0.12*AH25+0.4*AI25+0.6*AJ25+AK25+AF25*0.3</f>
        <v>79.575000000000003</v>
      </c>
      <c r="AN25" t="str">
        <f>LOOKUP(AM25,$AP$4:$AQ$12)</f>
        <v>B+</v>
      </c>
      <c r="AO25" s="3"/>
      <c r="AP25" s="3"/>
      <c r="AQ25" s="3"/>
      <c r="AR25" s="3"/>
      <c r="AS25" s="3"/>
      <c r="AT25" s="3"/>
      <c r="AU25" s="3"/>
      <c r="AV25" s="3"/>
      <c r="AW25" s="3"/>
    </row>
    <row r="26" spans="1:49" x14ac:dyDescent="0.25">
      <c r="A26" t="s">
        <v>57</v>
      </c>
      <c r="B26" t="s">
        <v>1</v>
      </c>
      <c r="C26">
        <v>8</v>
      </c>
      <c r="D26">
        <v>6</v>
      </c>
      <c r="F26" s="3">
        <v>8</v>
      </c>
      <c r="G26">
        <v>9</v>
      </c>
      <c r="H26">
        <v>9</v>
      </c>
      <c r="I26" s="3">
        <v>10</v>
      </c>
      <c r="J26" s="3">
        <v>10</v>
      </c>
      <c r="K26" t="s">
        <v>1</v>
      </c>
      <c r="L26">
        <v>91</v>
      </c>
      <c r="M26">
        <v>9</v>
      </c>
      <c r="N26" t="s">
        <v>1</v>
      </c>
      <c r="O26">
        <v>9</v>
      </c>
      <c r="P26">
        <v>8</v>
      </c>
      <c r="Q26">
        <v>9</v>
      </c>
      <c r="R26">
        <v>10</v>
      </c>
      <c r="S26" s="3">
        <v>10</v>
      </c>
      <c r="T26" s="4">
        <v>85</v>
      </c>
      <c r="U26" t="s">
        <v>1</v>
      </c>
      <c r="V26">
        <v>8</v>
      </c>
      <c r="W26">
        <v>10</v>
      </c>
      <c r="X26">
        <v>9</v>
      </c>
      <c r="Y26" s="3">
        <v>10</v>
      </c>
      <c r="Z26" t="s">
        <v>1</v>
      </c>
      <c r="AA26" s="3">
        <v>75</v>
      </c>
      <c r="AB26">
        <f>MIN(100,1.5*AA26)</f>
        <v>100</v>
      </c>
      <c r="AC26" t="s">
        <v>1</v>
      </c>
      <c r="AD26">
        <v>10</v>
      </c>
      <c r="AE26" t="s">
        <v>1</v>
      </c>
      <c r="AF26" s="3">
        <v>88</v>
      </c>
      <c r="AG26">
        <f>COUNTIF(B26:AF26,0)+COUNTBLANK(B26:AF26)</f>
        <v>1</v>
      </c>
      <c r="AH26">
        <f>(SUM(C26:AE26)-L26-T26-AA26-AB26)/1.6</f>
        <v>101.25</v>
      </c>
      <c r="AI26">
        <f>(SUM(L26,T26,AB26)-MIN(L26,T26,AB26))/2</f>
        <v>95.5</v>
      </c>
      <c r="AJ26">
        <v>20</v>
      </c>
      <c r="AK26">
        <v>6</v>
      </c>
      <c r="AL26" s="3">
        <v>88</v>
      </c>
      <c r="AM26">
        <f>0.12*AH26+0.4*AI26+0.6*AJ26+AK26+AF26*0.3</f>
        <v>94.75</v>
      </c>
      <c r="AN26" t="str">
        <f>LOOKUP(AM26,$AP$4:$AQ$12)</f>
        <v>A</v>
      </c>
    </row>
    <row r="27" spans="1:49" x14ac:dyDescent="0.25">
      <c r="A27" t="s">
        <v>61</v>
      </c>
      <c r="B27" t="s">
        <v>1</v>
      </c>
      <c r="D27">
        <v>3</v>
      </c>
      <c r="E27">
        <v>5</v>
      </c>
      <c r="F27" s="3">
        <v>5</v>
      </c>
      <c r="G27">
        <v>5</v>
      </c>
      <c r="I27" s="3">
        <v>6</v>
      </c>
      <c r="K27" t="s">
        <v>1</v>
      </c>
      <c r="L27">
        <v>31</v>
      </c>
      <c r="M27">
        <v>10</v>
      </c>
      <c r="N27" t="s">
        <v>1</v>
      </c>
      <c r="O27">
        <v>9</v>
      </c>
      <c r="P27">
        <v>10</v>
      </c>
      <c r="Q27">
        <v>7</v>
      </c>
      <c r="R27">
        <v>2</v>
      </c>
      <c r="S27">
        <v>3</v>
      </c>
      <c r="T27" s="3">
        <v>17</v>
      </c>
      <c r="U27" t="s">
        <v>1</v>
      </c>
      <c r="W27">
        <v>10</v>
      </c>
      <c r="Y27" s="3">
        <v>0</v>
      </c>
      <c r="Z27" t="s">
        <v>1</v>
      </c>
      <c r="AA27" s="3">
        <v>0</v>
      </c>
      <c r="AB27">
        <f>MIN(100,1.5*AA27)</f>
        <v>0</v>
      </c>
      <c r="AC27" t="s">
        <v>1</v>
      </c>
      <c r="AD27">
        <v>0</v>
      </c>
      <c r="AE27" t="s">
        <v>1</v>
      </c>
      <c r="AF27" s="3">
        <v>8</v>
      </c>
      <c r="AG27">
        <f>COUNTIF(B27:AF27,0)+COUNTBLANK(B27:AF27)</f>
        <v>9</v>
      </c>
      <c r="AH27">
        <f>(SUM(C27:AE27)-L27-T27-AA27-AB27)/1.6</f>
        <v>46.875</v>
      </c>
      <c r="AI27">
        <f>(SUM(L27,T27,AB27)-MIN(L27,T27,AB27))/2</f>
        <v>24</v>
      </c>
      <c r="AJ27">
        <v>0</v>
      </c>
      <c r="AL27" s="3">
        <v>8</v>
      </c>
      <c r="AM27">
        <f>0.12*AH27+0.4*AI27+0.6*AJ27+AK27+AF27*0.3</f>
        <v>17.625</v>
      </c>
      <c r="AN27" t="s">
        <v>46</v>
      </c>
    </row>
    <row r="28" spans="1:49" x14ac:dyDescent="0.25">
      <c r="A28" t="s">
        <v>63</v>
      </c>
      <c r="B28" t="s">
        <v>1</v>
      </c>
      <c r="D28">
        <v>6</v>
      </c>
      <c r="E28">
        <v>10</v>
      </c>
      <c r="F28">
        <v>6</v>
      </c>
      <c r="G28">
        <v>2</v>
      </c>
      <c r="H28">
        <v>9</v>
      </c>
      <c r="I28" s="3">
        <v>8</v>
      </c>
      <c r="K28" t="s">
        <v>1</v>
      </c>
      <c r="L28">
        <v>56</v>
      </c>
      <c r="M28">
        <v>2</v>
      </c>
      <c r="N28" t="s">
        <v>1</v>
      </c>
      <c r="O28">
        <v>9</v>
      </c>
      <c r="P28">
        <v>10</v>
      </c>
      <c r="Q28">
        <v>6</v>
      </c>
      <c r="S28">
        <v>2</v>
      </c>
      <c r="T28" s="3">
        <v>32</v>
      </c>
      <c r="U28" t="s">
        <v>1</v>
      </c>
      <c r="V28">
        <v>3</v>
      </c>
      <c r="W28">
        <v>10</v>
      </c>
      <c r="Y28" s="3">
        <v>3</v>
      </c>
      <c r="Z28" t="s">
        <v>1</v>
      </c>
      <c r="AA28">
        <v>1</v>
      </c>
      <c r="AB28">
        <f>MIN(100,1.5*AA28)</f>
        <v>1.5</v>
      </c>
      <c r="AC28" t="s">
        <v>1</v>
      </c>
      <c r="AD28">
        <v>6</v>
      </c>
      <c r="AE28" t="s">
        <v>1</v>
      </c>
      <c r="AF28" s="3">
        <v>25</v>
      </c>
      <c r="AG28">
        <f>COUNTIF(B28:AF28,0)+COUNTBLANK(B28:AF28)</f>
        <v>4</v>
      </c>
      <c r="AH28">
        <f>(SUM(C28:AE28)-L28-T28-AA28-AB28)/1.6</f>
        <v>57.5</v>
      </c>
      <c r="AI28">
        <f>(SUM(L28,T28,AB28)-MIN(L28,T28,AB28))/2</f>
        <v>44</v>
      </c>
      <c r="AJ28">
        <v>10</v>
      </c>
      <c r="AL28" s="3">
        <v>25</v>
      </c>
      <c r="AM28">
        <f>0.12*AH28+0.4*AI28+0.6*AJ28+AK28+AF28*0.3</f>
        <v>38</v>
      </c>
      <c r="AN28" t="str">
        <f>LOOKUP(AM28,$AP$4:$AQ$12)</f>
        <v>D</v>
      </c>
    </row>
    <row r="29" spans="1:49" x14ac:dyDescent="0.25">
      <c r="A29" t="s">
        <v>59</v>
      </c>
      <c r="B29" t="s">
        <v>2</v>
      </c>
      <c r="C29">
        <v>1</v>
      </c>
      <c r="D29">
        <v>4</v>
      </c>
      <c r="E29">
        <v>9</v>
      </c>
      <c r="F29" s="3">
        <v>3</v>
      </c>
      <c r="G29">
        <v>8</v>
      </c>
      <c r="H29">
        <v>7</v>
      </c>
      <c r="I29" s="3">
        <v>8</v>
      </c>
      <c r="K29" t="s">
        <v>1</v>
      </c>
      <c r="L29">
        <v>37</v>
      </c>
      <c r="M29">
        <v>4</v>
      </c>
      <c r="P29">
        <v>5</v>
      </c>
      <c r="Q29">
        <v>8</v>
      </c>
      <c r="S29">
        <v>5</v>
      </c>
      <c r="T29" s="4">
        <v>21</v>
      </c>
      <c r="U29" t="s">
        <v>1</v>
      </c>
      <c r="V29">
        <v>2</v>
      </c>
      <c r="W29">
        <v>10</v>
      </c>
      <c r="X29">
        <v>10</v>
      </c>
      <c r="Y29" s="3">
        <v>2</v>
      </c>
      <c r="Z29" t="s">
        <v>1</v>
      </c>
      <c r="AA29" s="3">
        <v>5</v>
      </c>
      <c r="AB29">
        <f>MIN(100,1.5*AA29)</f>
        <v>7.5</v>
      </c>
      <c r="AC29" t="s">
        <v>1</v>
      </c>
      <c r="AD29">
        <v>10</v>
      </c>
      <c r="AE29" t="s">
        <v>1</v>
      </c>
      <c r="AF29" s="3">
        <v>11</v>
      </c>
      <c r="AG29">
        <f>COUNTIF(B29:AF29,0)+COUNTBLANK(B29:AF29)</f>
        <v>4</v>
      </c>
      <c r="AH29">
        <f>(SUM(C29:AE29)-L29-T29-AA29-AB29)/1.6</f>
        <v>60</v>
      </c>
      <c r="AI29">
        <f>(SUM(L29,T29,AB29)-MIN(L29,T29,AB29))/2</f>
        <v>29</v>
      </c>
      <c r="AJ29">
        <v>5</v>
      </c>
      <c r="AK29">
        <v>3</v>
      </c>
      <c r="AL29" s="3">
        <v>11</v>
      </c>
      <c r="AM29">
        <f>0.12*AH29+0.4*AI29+0.6*AJ29+AK29+AF29*0.3</f>
        <v>28.1</v>
      </c>
      <c r="AN29" t="str">
        <f>LOOKUP(AM29,$AP$4:$AQ$12)</f>
        <v>F</v>
      </c>
    </row>
    <row r="30" spans="1:49" x14ac:dyDescent="0.25">
      <c r="A30" s="5">
        <v>984</v>
      </c>
      <c r="B30" t="s">
        <v>1</v>
      </c>
      <c r="C30">
        <v>8</v>
      </c>
      <c r="D30">
        <v>8</v>
      </c>
      <c r="F30">
        <v>5</v>
      </c>
      <c r="G30">
        <v>9</v>
      </c>
      <c r="H30">
        <v>10</v>
      </c>
      <c r="I30" s="3">
        <v>10</v>
      </c>
      <c r="J30" s="3">
        <v>10</v>
      </c>
      <c r="K30" t="s">
        <v>1</v>
      </c>
      <c r="L30">
        <v>92</v>
      </c>
      <c r="M30">
        <v>10</v>
      </c>
      <c r="N30" t="s">
        <v>1</v>
      </c>
      <c r="O30">
        <v>9</v>
      </c>
      <c r="P30">
        <v>10</v>
      </c>
      <c r="Q30">
        <v>10</v>
      </c>
      <c r="R30">
        <v>10</v>
      </c>
      <c r="S30">
        <v>8</v>
      </c>
      <c r="T30" s="4">
        <v>81</v>
      </c>
      <c r="U30" t="s">
        <v>1</v>
      </c>
      <c r="V30">
        <v>5</v>
      </c>
      <c r="W30">
        <v>10</v>
      </c>
      <c r="X30">
        <v>8</v>
      </c>
      <c r="Y30" s="3">
        <v>9</v>
      </c>
      <c r="Z30" t="s">
        <v>1</v>
      </c>
      <c r="AA30">
        <v>50</v>
      </c>
      <c r="AB30">
        <f>MIN(100,1.5*AA30)</f>
        <v>75</v>
      </c>
      <c r="AC30">
        <v>0</v>
      </c>
      <c r="AD30">
        <v>0</v>
      </c>
      <c r="AE30" t="s">
        <v>1</v>
      </c>
      <c r="AF30" s="3">
        <v>56</v>
      </c>
      <c r="AG30">
        <f>COUNTIF(B30:AF30,0)+COUNTBLANK(B30:AF30)</f>
        <v>3</v>
      </c>
      <c r="AH30">
        <f>(SUM(C30:AE30)-L30-T30-AA30-AB30)/1.6</f>
        <v>93.125</v>
      </c>
      <c r="AI30">
        <f>(SUM(L30,T30,AB30)-MIN(L30,T30,AB30))/2</f>
        <v>86.5</v>
      </c>
      <c r="AJ30">
        <v>20</v>
      </c>
      <c r="AK30">
        <v>6</v>
      </c>
      <c r="AL30" s="3">
        <v>56</v>
      </c>
      <c r="AM30">
        <f>0.12*AH30+0.4*AI30+0.6*AJ30+AK30+AF30*0.3</f>
        <v>80.575000000000003</v>
      </c>
      <c r="AN30" t="str">
        <f>LOOKUP(AM30,$AP$4:$AQ$12)</f>
        <v>B+</v>
      </c>
    </row>
    <row r="31" spans="1:49" x14ac:dyDescent="0.25">
      <c r="L31">
        <f>AVERAGE(L4:L30)</f>
        <v>70.961538461538467</v>
      </c>
      <c r="T31">
        <f>AVERAGE(T4:T30)</f>
        <v>53.333333333333336</v>
      </c>
      <c r="AA31">
        <f>AVERAGE(AA4:AA30)</f>
        <v>29.407407407407408</v>
      </c>
      <c r="AB31">
        <f>AVERAGE(AB4:AB30)</f>
        <v>42.092592592592595</v>
      </c>
      <c r="AI31">
        <f>AVERAGE(AI4:AI30)</f>
        <v>63.407407407407405</v>
      </c>
    </row>
  </sheetData>
  <sortState ref="A4:AW30">
    <sortCondition ref="A4"/>
  </sortState>
  <printOptions gridLines="1"/>
  <pageMargins left="0.7" right="0.7" top="0.75" bottom="0.75" header="0.3" footer="0.3"/>
  <pageSetup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cp:lastPrinted>2014-03-05T18:39:31Z</cp:lastPrinted>
  <dcterms:created xsi:type="dcterms:W3CDTF">2014-01-25T00:34:30Z</dcterms:created>
  <dcterms:modified xsi:type="dcterms:W3CDTF">2014-05-25T23:43:34Z</dcterms:modified>
</cp:coreProperties>
</file>